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B2C753A-B8A6-4B04-A6A4-D6D6458D94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.09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'20.09.2024'!$A$3</definedName>
    <definedName name="Физ_Норма">Dop!$B$4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1" i="1" l="1"/>
  <c r="CC215" i="1"/>
  <c r="C214" i="1"/>
  <c r="C213" i="1"/>
  <c r="C212" i="1"/>
  <c r="C211" i="1"/>
  <c r="C210" i="1"/>
  <c r="C218" i="1"/>
  <c r="C219" i="1"/>
  <c r="C220" i="1"/>
  <c r="C221" i="1"/>
  <c r="C222" i="1"/>
  <c r="C223" i="1"/>
  <c r="D228" i="1"/>
  <c r="E228" i="1"/>
  <c r="F228" i="1"/>
  <c r="G228" i="1"/>
  <c r="H228" i="1"/>
  <c r="C235" i="1"/>
  <c r="C236" i="1"/>
  <c r="C237" i="1"/>
  <c r="C238" i="1"/>
  <c r="C242" i="1"/>
  <c r="C243" i="1"/>
  <c r="C244" i="1"/>
  <c r="C245" i="1"/>
  <c r="C246" i="1"/>
  <c r="C247" i="1"/>
  <c r="D252" i="1"/>
  <c r="E252" i="1"/>
  <c r="F252" i="1"/>
  <c r="G252" i="1"/>
  <c r="H252" i="1"/>
  <c r="D255" i="1"/>
  <c r="E255" i="1"/>
  <c r="F255" i="1"/>
  <c r="G255" i="1"/>
  <c r="H255" i="1"/>
  <c r="B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B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B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B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A17" i="1"/>
  <c r="B17" i="1"/>
  <c r="C17" i="1"/>
  <c r="D17" i="1"/>
  <c r="E17" i="1"/>
  <c r="F17" i="1"/>
  <c r="G17" i="1"/>
  <c r="H17" i="1"/>
  <c r="I17" i="1"/>
  <c r="CD17" i="1" s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A18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A19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20" i="1"/>
  <c r="C21" i="1"/>
  <c r="C22" i="1"/>
  <c r="C23" i="1"/>
  <c r="C24" i="1"/>
  <c r="C25" i="1"/>
  <c r="C26" i="1"/>
  <c r="D31" i="1"/>
  <c r="E31" i="1"/>
  <c r="F31" i="1"/>
  <c r="G31" i="1"/>
  <c r="C38" i="1"/>
  <c r="C39" i="1"/>
  <c r="C40" i="1"/>
  <c r="C41" i="1"/>
  <c r="C45" i="1"/>
  <c r="C46" i="1"/>
  <c r="C47" i="1"/>
  <c r="C48" i="1"/>
  <c r="C49" i="1"/>
  <c r="C50" i="1"/>
  <c r="D55" i="1"/>
  <c r="E55" i="1"/>
  <c r="F55" i="1"/>
  <c r="G55" i="1"/>
  <c r="C62" i="1"/>
  <c r="C63" i="1"/>
  <c r="C64" i="1"/>
  <c r="C65" i="1"/>
  <c r="C69" i="1"/>
  <c r="C70" i="1"/>
  <c r="C71" i="1"/>
  <c r="C72" i="1"/>
  <c r="C73" i="1"/>
  <c r="C74" i="1"/>
  <c r="C75" i="1"/>
  <c r="D80" i="1"/>
  <c r="E80" i="1"/>
  <c r="F80" i="1"/>
  <c r="G80" i="1"/>
  <c r="C87" i="1"/>
  <c r="C88" i="1"/>
  <c r="C89" i="1"/>
  <c r="C166" i="1"/>
  <c r="C167" i="1"/>
  <c r="C168" i="1"/>
  <c r="C169" i="1"/>
  <c r="C170" i="1"/>
  <c r="C135" i="1"/>
  <c r="C13" i="1" s="1"/>
  <c r="C136" i="1"/>
  <c r="C14" i="1" s="1"/>
  <c r="C137" i="1"/>
  <c r="C15" i="1" s="1"/>
  <c r="C138" i="1"/>
  <c r="C16" i="1" s="1"/>
  <c r="CC255" i="1" l="1"/>
  <c r="CE255" i="1"/>
  <c r="CQ255" i="1"/>
  <c r="CP255" i="1"/>
  <c r="CO255" i="1"/>
  <c r="CN255" i="1"/>
  <c r="CM255" i="1"/>
  <c r="CL255" i="1"/>
  <c r="CK255" i="1"/>
  <c r="CJ255" i="1"/>
  <c r="CI255" i="1"/>
  <c r="CH255" i="1"/>
  <c r="CG255" i="1"/>
  <c r="CB255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D256" i="1" s="1"/>
  <c r="CD248" i="1"/>
  <c r="CD239" i="1"/>
  <c r="AA252" i="1"/>
  <c r="AF252" i="1"/>
  <c r="V252" i="1"/>
  <c r="CO252" i="1"/>
  <c r="CL252" i="1"/>
  <c r="CI252" i="1"/>
  <c r="AI252" i="1"/>
  <c r="AE252" i="1"/>
  <c r="AD252" i="1"/>
  <c r="AC252" i="1"/>
  <c r="AB252" i="1"/>
  <c r="Z252" i="1"/>
  <c r="Y252" i="1"/>
  <c r="X252" i="1"/>
  <c r="W252" i="1"/>
  <c r="I252" i="1"/>
  <c r="CC248" i="1"/>
  <c r="A247" i="1"/>
  <c r="A246" i="1"/>
  <c r="A245" i="1"/>
  <c r="A244" i="1"/>
  <c r="A243" i="1"/>
  <c r="A242" i="1"/>
  <c r="CC239" i="1"/>
  <c r="A238" i="1"/>
  <c r="A237" i="1"/>
  <c r="A236" i="1"/>
  <c r="A235" i="1"/>
  <c r="CD224" i="1"/>
  <c r="CD214" i="1"/>
  <c r="AA228" i="1"/>
  <c r="AF228" i="1"/>
  <c r="V228" i="1"/>
  <c r="CO228" i="1"/>
  <c r="CL228" i="1"/>
  <c r="CI228" i="1"/>
  <c r="AI228" i="1"/>
  <c r="AE228" i="1"/>
  <c r="AD228" i="1"/>
  <c r="AC228" i="1"/>
  <c r="AB228" i="1"/>
  <c r="Z228" i="1"/>
  <c r="Y228" i="1"/>
  <c r="X228" i="1"/>
  <c r="W228" i="1"/>
  <c r="I228" i="1"/>
  <c r="CC224" i="1"/>
  <c r="A223" i="1"/>
  <c r="A222" i="1"/>
  <c r="A221" i="1"/>
  <c r="A220" i="1"/>
  <c r="A219" i="1"/>
  <c r="A218" i="1"/>
  <c r="CD199" i="1"/>
  <c r="CD189" i="1"/>
  <c r="AA203" i="1"/>
  <c r="AF203" i="1"/>
  <c r="V203" i="1"/>
  <c r="CO203" i="1"/>
  <c r="CL203" i="1"/>
  <c r="CI203" i="1"/>
  <c r="AI203" i="1"/>
  <c r="AE203" i="1"/>
  <c r="AD203" i="1"/>
  <c r="AC203" i="1"/>
  <c r="AB203" i="1"/>
  <c r="Z203" i="1"/>
  <c r="Y203" i="1"/>
  <c r="X203" i="1"/>
  <c r="W203" i="1"/>
  <c r="I203" i="1"/>
  <c r="H203" i="1"/>
  <c r="G203" i="1"/>
  <c r="F203" i="1"/>
  <c r="E203" i="1"/>
  <c r="D203" i="1"/>
  <c r="CC199" i="1"/>
  <c r="A198" i="1"/>
  <c r="C198" i="1"/>
  <c r="A197" i="1"/>
  <c r="C197" i="1"/>
  <c r="A196" i="1"/>
  <c r="C196" i="1"/>
  <c r="A195" i="1"/>
  <c r="C195" i="1"/>
  <c r="A194" i="1"/>
  <c r="C194" i="1"/>
  <c r="A193" i="1"/>
  <c r="C193" i="1"/>
  <c r="A192" i="1"/>
  <c r="C192" i="1"/>
  <c r="CC189" i="1"/>
  <c r="A188" i="1"/>
  <c r="C188" i="1"/>
  <c r="A187" i="1"/>
  <c r="C187" i="1"/>
  <c r="A186" i="1"/>
  <c r="C186" i="1"/>
  <c r="A185" i="1"/>
  <c r="C185" i="1"/>
  <c r="CD174" i="1"/>
  <c r="CD163" i="1"/>
  <c r="AA178" i="1"/>
  <c r="AF178" i="1"/>
  <c r="V178" i="1"/>
  <c r="CO178" i="1"/>
  <c r="CL178" i="1"/>
  <c r="CI178" i="1"/>
  <c r="AI178" i="1"/>
  <c r="AE178" i="1"/>
  <c r="AD178" i="1"/>
  <c r="AC178" i="1"/>
  <c r="AB178" i="1"/>
  <c r="Z178" i="1"/>
  <c r="Y178" i="1"/>
  <c r="X178" i="1"/>
  <c r="W178" i="1"/>
  <c r="I178" i="1"/>
  <c r="H178" i="1"/>
  <c r="G178" i="1"/>
  <c r="F178" i="1"/>
  <c r="E178" i="1"/>
  <c r="D178" i="1"/>
  <c r="CC174" i="1"/>
  <c r="A173" i="1"/>
  <c r="C173" i="1"/>
  <c r="A172" i="1"/>
  <c r="C172" i="1"/>
  <c r="A171" i="1"/>
  <c r="C171" i="1"/>
  <c r="A170" i="1"/>
  <c r="A169" i="1"/>
  <c r="A168" i="1"/>
  <c r="A167" i="1"/>
  <c r="A166" i="1"/>
  <c r="CC163" i="1"/>
  <c r="A162" i="1"/>
  <c r="C162" i="1"/>
  <c r="A161" i="1"/>
  <c r="C161" i="1"/>
  <c r="A160" i="1"/>
  <c r="C160" i="1"/>
  <c r="A159" i="1"/>
  <c r="C159" i="1"/>
  <c r="CD148" i="1"/>
  <c r="CD139" i="1"/>
  <c r="AA152" i="1"/>
  <c r="AF152" i="1"/>
  <c r="V152" i="1"/>
  <c r="CO152" i="1"/>
  <c r="CL152" i="1"/>
  <c r="CI152" i="1"/>
  <c r="AI152" i="1"/>
  <c r="AE152" i="1"/>
  <c r="AD152" i="1"/>
  <c r="AC152" i="1"/>
  <c r="AB152" i="1"/>
  <c r="Z152" i="1"/>
  <c r="Y152" i="1"/>
  <c r="X152" i="1"/>
  <c r="W152" i="1"/>
  <c r="I152" i="1"/>
  <c r="H152" i="1"/>
  <c r="G152" i="1"/>
  <c r="F152" i="1"/>
  <c r="E152" i="1"/>
  <c r="D152" i="1"/>
  <c r="CC148" i="1"/>
  <c r="A147" i="1"/>
  <c r="C147" i="1"/>
  <c r="A146" i="1"/>
  <c r="C146" i="1"/>
  <c r="A145" i="1"/>
  <c r="C145" i="1"/>
  <c r="A144" i="1"/>
  <c r="C144" i="1"/>
  <c r="A143" i="1"/>
  <c r="C143" i="1"/>
  <c r="A142" i="1"/>
  <c r="C142" i="1"/>
  <c r="CC139" i="1"/>
  <c r="CC17" i="1" s="1"/>
  <c r="A138" i="1"/>
  <c r="A16" i="1" s="1"/>
  <c r="A137" i="1"/>
  <c r="A15" i="1" s="1"/>
  <c r="A136" i="1"/>
  <c r="A14" i="1" s="1"/>
  <c r="A135" i="1"/>
  <c r="A13" i="1" s="1"/>
  <c r="CD124" i="1"/>
  <c r="CD115" i="1"/>
  <c r="AA128" i="1"/>
  <c r="AF128" i="1"/>
  <c r="V128" i="1"/>
  <c r="CO128" i="1"/>
  <c r="CL128" i="1"/>
  <c r="CI128" i="1"/>
  <c r="AI128" i="1"/>
  <c r="AE128" i="1"/>
  <c r="AD128" i="1"/>
  <c r="AC128" i="1"/>
  <c r="AB128" i="1"/>
  <c r="Z128" i="1"/>
  <c r="Y128" i="1"/>
  <c r="X128" i="1"/>
  <c r="W128" i="1"/>
  <c r="I128" i="1"/>
  <c r="H128" i="1"/>
  <c r="G128" i="1"/>
  <c r="F128" i="1"/>
  <c r="E128" i="1"/>
  <c r="D128" i="1"/>
  <c r="CC124" i="1"/>
  <c r="A123" i="1"/>
  <c r="C123" i="1"/>
  <c r="A122" i="1"/>
  <c r="C122" i="1"/>
  <c r="A121" i="1"/>
  <c r="C121" i="1"/>
  <c r="A120" i="1"/>
  <c r="C120" i="1"/>
  <c r="A119" i="1"/>
  <c r="C119" i="1"/>
  <c r="A118" i="1"/>
  <c r="C118" i="1"/>
  <c r="CC115" i="1"/>
  <c r="A114" i="1"/>
  <c r="C114" i="1"/>
  <c r="A113" i="1"/>
  <c r="C113" i="1"/>
  <c r="A112" i="1"/>
  <c r="C112" i="1"/>
  <c r="A111" i="1"/>
  <c r="C111" i="1"/>
  <c r="A110" i="1"/>
  <c r="C110" i="1"/>
  <c r="CD99" i="1"/>
  <c r="CD90" i="1"/>
  <c r="AA103" i="1"/>
  <c r="AF103" i="1"/>
  <c r="V103" i="1"/>
  <c r="CO103" i="1"/>
  <c r="CL103" i="1"/>
  <c r="CI103" i="1"/>
  <c r="AI103" i="1"/>
  <c r="AE103" i="1"/>
  <c r="AD103" i="1"/>
  <c r="AC103" i="1"/>
  <c r="AB103" i="1"/>
  <c r="Z103" i="1"/>
  <c r="Y103" i="1"/>
  <c r="X103" i="1"/>
  <c r="W103" i="1"/>
  <c r="I103" i="1"/>
  <c r="H103" i="1"/>
  <c r="G103" i="1"/>
  <c r="F103" i="1"/>
  <c r="E103" i="1"/>
  <c r="D103" i="1"/>
  <c r="CC99" i="1"/>
  <c r="A98" i="1"/>
  <c r="C98" i="1"/>
  <c r="A97" i="1"/>
  <c r="C97" i="1"/>
  <c r="A96" i="1"/>
  <c r="C96" i="1"/>
  <c r="A95" i="1"/>
  <c r="C95" i="1"/>
  <c r="A94" i="1"/>
  <c r="C94" i="1"/>
  <c r="A93" i="1"/>
  <c r="C93" i="1"/>
  <c r="CC90" i="1"/>
  <c r="A89" i="1"/>
  <c r="A88" i="1"/>
  <c r="A87" i="1"/>
  <c r="CD76" i="1"/>
  <c r="CD66" i="1"/>
  <c r="AA80" i="1"/>
  <c r="AF80" i="1"/>
  <c r="V80" i="1"/>
  <c r="CO80" i="1"/>
  <c r="CL80" i="1"/>
  <c r="CI80" i="1"/>
  <c r="AI80" i="1"/>
  <c r="AE80" i="1"/>
  <c r="AD80" i="1"/>
  <c r="AC80" i="1"/>
  <c r="AB80" i="1"/>
  <c r="Z80" i="1"/>
  <c r="Y80" i="1"/>
  <c r="X80" i="1"/>
  <c r="W80" i="1"/>
  <c r="I80" i="1"/>
  <c r="H80" i="1"/>
  <c r="CC76" i="1"/>
  <c r="A75" i="1"/>
  <c r="A74" i="1"/>
  <c r="A73" i="1"/>
  <c r="A72" i="1"/>
  <c r="A71" i="1"/>
  <c r="A70" i="1"/>
  <c r="A69" i="1"/>
  <c r="CC66" i="1"/>
  <c r="A65" i="1"/>
  <c r="A64" i="1"/>
  <c r="A63" i="1"/>
  <c r="A62" i="1"/>
  <c r="CD51" i="1"/>
  <c r="CD42" i="1"/>
  <c r="AA55" i="1"/>
  <c r="AF55" i="1"/>
  <c r="V55" i="1"/>
  <c r="CO55" i="1"/>
  <c r="CL55" i="1"/>
  <c r="CI55" i="1"/>
  <c r="AI55" i="1"/>
  <c r="AE55" i="1"/>
  <c r="AD55" i="1"/>
  <c r="AC55" i="1"/>
  <c r="AB55" i="1"/>
  <c r="Z55" i="1"/>
  <c r="Y55" i="1"/>
  <c r="X55" i="1"/>
  <c r="W55" i="1"/>
  <c r="I55" i="1"/>
  <c r="H55" i="1"/>
  <c r="CC51" i="1"/>
  <c r="A50" i="1"/>
  <c r="A49" i="1"/>
  <c r="A48" i="1"/>
  <c r="A47" i="1"/>
  <c r="A46" i="1"/>
  <c r="A45" i="1"/>
  <c r="CC42" i="1"/>
  <c r="A41" i="1"/>
  <c r="A40" i="1"/>
  <c r="A39" i="1"/>
  <c r="A38" i="1"/>
  <c r="CD27" i="1"/>
  <c r="AA31" i="1"/>
  <c r="AF31" i="1"/>
  <c r="V31" i="1"/>
  <c r="CO31" i="1"/>
  <c r="CL31" i="1"/>
  <c r="CI31" i="1"/>
  <c r="AI31" i="1"/>
  <c r="AE31" i="1"/>
  <c r="AD31" i="1"/>
  <c r="AC31" i="1"/>
  <c r="AB31" i="1"/>
  <c r="Z31" i="1"/>
  <c r="Y31" i="1"/>
  <c r="X31" i="1"/>
  <c r="W31" i="1"/>
  <c r="I31" i="1"/>
  <c r="H31" i="1"/>
  <c r="CC27" i="1"/>
  <c r="A26" i="1"/>
  <c r="A25" i="1"/>
  <c r="A24" i="1"/>
  <c r="A23" i="1"/>
  <c r="A22" i="1"/>
  <c r="A21" i="1"/>
  <c r="A20" i="1"/>
  <c r="H256" i="1" l="1"/>
  <c r="F256" i="1"/>
</calcChain>
</file>

<file path=xl/sharedStrings.xml><?xml version="1.0" encoding="utf-8"?>
<sst xmlns="http://schemas.openxmlformats.org/spreadsheetml/2006/main" count="464" uniqueCount="173">
  <si>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</si>
  <si>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</si>
  <si>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</si>
  <si>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</si>
  <si>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</si>
  <si>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</si>
  <si>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</si>
  <si>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</si>
  <si>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</si>
  <si>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</si>
  <si>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</si>
  <si>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</si>
  <si>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</si>
  <si>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</si>
  <si>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</si>
  <si>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</si>
  <si>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</si>
  <si>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</si>
  <si>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</si>
  <si>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</si>
  <si>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</si>
  <si>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</si>
  <si>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</si>
  <si>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</si>
  <si>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</si>
  <si>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</si>
  <si>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</si>
  <si>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</si>
  <si>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</si>
  <si>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</si>
  <si>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</si>
  <si>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</si>
  <si>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</si>
  <si>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</si>
  <si>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</si>
  <si>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</si>
  <si>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</si>
  <si>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</si>
  <si>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</si>
  <si>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</si>
  <si>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</si>
  <si>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</si>
  <si>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</si>
  <si>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</si>
  <si>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</si>
  <si>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</si>
  <si>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</si>
  <si>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</si>
  <si>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</si>
  <si>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</si>
  <si>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</si>
  <si>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</si>
  <si>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</si>
  <si>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</si>
  <si>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</si>
  <si>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</si>
  <si>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</si>
  <si>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</si>
  <si>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</si>
  <si>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</si>
  <si>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</si>
  <si>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</si>
  <si>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</si>
  <si>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</si>
  <si>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</si>
  <si>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</si>
  <si>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</si>
  <si>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</si>
  <si>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</si>
  <si>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</si>
  <si>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</si>
  <si>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</si>
  <si>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</si>
  <si>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</si>
  <si>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</si>
  <si>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</si>
  <si>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</si>
  <si>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</si>
  <si>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</si>
  <si>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</si>
  <si>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</si>
  <si>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</si>
  <si>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</si>
  <si>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</si>
  <si>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</si>
  <si>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</si>
  <si>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Цена, руб.</t>
  </si>
  <si>
    <t>А,мкг</t>
  </si>
  <si>
    <t>1 день</t>
  </si>
  <si>
    <t>Школы 11 лет и старше</t>
  </si>
  <si>
    <t>СанПиН 2.3/2.4.3590-20  12 лет и старше</t>
  </si>
  <si>
    <t>обед</t>
  </si>
  <si>
    <t>Завтрак</t>
  </si>
  <si>
    <t>Биточки рубленные из птицы</t>
  </si>
  <si>
    <t>Хлеб пшеничный формовой из муки высшего сорта</t>
  </si>
  <si>
    <t xml:space="preserve">Чай с сахаром </t>
  </si>
  <si>
    <t>Итого за 'Завтрак'</t>
  </si>
  <si>
    <t xml:space="preserve">Норма на завтрак </t>
  </si>
  <si>
    <t>18,0-22,5</t>
  </si>
  <si>
    <t>18,4-23,0</t>
  </si>
  <si>
    <t>76,6-95,8</t>
  </si>
  <si>
    <t>544,0-680,0</t>
  </si>
  <si>
    <t>180,0-225,0</t>
  </si>
  <si>
    <t>0,3-0,4</t>
  </si>
  <si>
    <t>14,0-17,5</t>
  </si>
  <si>
    <t>Обед</t>
  </si>
  <si>
    <t>Салат из свежих огурцов и томатов с растительным маслом</t>
  </si>
  <si>
    <t>Щи из свежей капусты со сметаной</t>
  </si>
  <si>
    <t>Макаронные изделия отварные №227, сб.2021</t>
  </si>
  <si>
    <t xml:space="preserve">Гуляш  </t>
  </si>
  <si>
    <t xml:space="preserve">Компот из смеси сухофруктов </t>
  </si>
  <si>
    <t>Хлеб ржаной простой формовой</t>
  </si>
  <si>
    <t>Итого за 'Обед'</t>
  </si>
  <si>
    <t xml:space="preserve">Норма на обед </t>
  </si>
  <si>
    <t>27,0-31,5</t>
  </si>
  <si>
    <t>27,6-32,2</t>
  </si>
  <si>
    <t>114,9-134,1</t>
  </si>
  <si>
    <t>816,0-952,0</t>
  </si>
  <si>
    <t>270,0-315,0</t>
  </si>
  <si>
    <t>0,4-0,5</t>
  </si>
  <si>
    <t>0,5-0,6</t>
  </si>
  <si>
    <t>21,0-24,5</t>
  </si>
  <si>
    <t>Итого за день</t>
  </si>
  <si>
    <t>Норма (СанПиН 2.3/2.4.3590-20  12 лет и старше)</t>
  </si>
  <si>
    <t>Отклонение</t>
  </si>
  <si>
    <t>Содержание, % от калорийности</t>
  </si>
  <si>
    <t>2 день</t>
  </si>
  <si>
    <t>Каша гречневая рассыпчатая</t>
  </si>
  <si>
    <t>Мясо кур отварное в соусе</t>
  </si>
  <si>
    <t>Чай с лимоном</t>
  </si>
  <si>
    <t xml:space="preserve">Винегрет овощной </t>
  </si>
  <si>
    <t xml:space="preserve">Суп картофельный с крупой </t>
  </si>
  <si>
    <t xml:space="preserve">Плов из курицы </t>
  </si>
  <si>
    <t>Кисель из концентрата "Валетек"</t>
  </si>
  <si>
    <t>3 день</t>
  </si>
  <si>
    <t>Рагу из мяса кур</t>
  </si>
  <si>
    <t>Яблоки</t>
  </si>
  <si>
    <t>Суп картофельный с бобовыми и гренками №67 сб.2021</t>
  </si>
  <si>
    <t xml:space="preserve">Картофель отварной с маслом </t>
  </si>
  <si>
    <t>Рыба, тушенная с овощами</t>
  </si>
  <si>
    <t>Масло сливочное</t>
  </si>
  <si>
    <t>4 день</t>
  </si>
  <si>
    <t>Борщ с капустой и картофелем</t>
  </si>
  <si>
    <t xml:space="preserve">Котлеты, биточки, шницели </t>
  </si>
  <si>
    <t>5 день</t>
  </si>
  <si>
    <t>Каша рисовая молочная вязкая</t>
  </si>
  <si>
    <t xml:space="preserve">Кисель из концентрата на плодовых или ягодных экстрактах </t>
  </si>
  <si>
    <t>Сыр</t>
  </si>
  <si>
    <t>Апельсин</t>
  </si>
  <si>
    <t>Суп молочный с лапшой</t>
  </si>
  <si>
    <t>Картофельное пюре</t>
  </si>
  <si>
    <t>6 день</t>
  </si>
  <si>
    <t>Напиток "Валетек" витаминный</t>
  </si>
  <si>
    <t>Салат из свежих помидоров и огурцов №15</t>
  </si>
  <si>
    <t>Рассольник ленинградский</t>
  </si>
  <si>
    <t xml:space="preserve">Жаркое по-домашнему </t>
  </si>
  <si>
    <t>7 день</t>
  </si>
  <si>
    <t xml:space="preserve">Фрикадельки из кур </t>
  </si>
  <si>
    <t xml:space="preserve">Чай с лимоном и сахаром </t>
  </si>
  <si>
    <t xml:space="preserve">Свекольник </t>
  </si>
  <si>
    <t>Рыба, тушенная в томате с овощами</t>
  </si>
  <si>
    <t>8 день</t>
  </si>
  <si>
    <t>Овощи натуральные свежие (порциями)</t>
  </si>
  <si>
    <t xml:space="preserve">Суп крестьянский с крупой </t>
  </si>
  <si>
    <t>Макаронные изделия, отварные с овощами №230, сб. 2021</t>
  </si>
  <si>
    <t>9 день</t>
  </si>
  <si>
    <t>Биточки (котлеты) из мяса кур</t>
  </si>
  <si>
    <t>10 день</t>
  </si>
  <si>
    <t>Сок яблочный</t>
  </si>
  <si>
    <t xml:space="preserve">Суп- лапша домашняя </t>
  </si>
  <si>
    <t>Рис припущенный  сб. 2021</t>
  </si>
  <si>
    <t>20.09.2024</t>
  </si>
  <si>
    <t>Итого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</si>
</sst>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2" fontId="4" fillId="0" borderId="2" xfId="0" applyNumberFormat="1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2" fontId="4" fillId="0" borderId="8" xfId="0" applyNumberFormat="1" applyFont="1" applyBorder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6" fillId="0" borderId="0" xfId="0" applyFont="1"/>
    <xf numFmtId="0" fontId="0" fillId="0" borderId="0" xfId="0" quotePrefix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Q1848"/>
  <sheetViews>
    <sheetView tabSelected="1" topLeftCell="A3" workbookViewId="0">
      <selection activeCell="AD265" sqref="AD265"/>
    </sheetView>
  </sheetViews>
  <sheetFormatPr defaultColWidth="0" defaultRowHeight="15.5" x14ac:dyDescent="0.35"/>
  <cols>
    <col min="1" max="1" width="4" style="1" customWidth="1"/>
    <col min="2" max="2" width="27.81640625" style="17" customWidth="1"/>
    <col min="3" max="3" width="7.26953125" style="1" customWidth="1"/>
    <col min="4" max="4" width="5.81640625" style="1" customWidth="1"/>
    <col min="5" max="5" width="10.1796875" style="1" customWidth="1"/>
    <col min="6" max="6" width="6.26953125" style="1" customWidth="1"/>
    <col min="7" max="7" width="10.81640625" style="1" customWidth="1"/>
    <col min="8" max="8" width="8.453125" style="1" customWidth="1"/>
    <col min="9" max="9" width="8.1796875" style="1" customWidth="1"/>
    <col min="10" max="22" width="0" style="1" hidden="1" customWidth="1"/>
    <col min="23" max="25" width="5.7265625" style="1" customWidth="1"/>
    <col min="26" max="26" width="4.7265625" style="1" customWidth="1"/>
    <col min="27" max="27" width="5.7265625" style="1" customWidth="1"/>
    <col min="28" max="28" width="5.7265625" style="1" hidden="1" customWidth="1"/>
    <col min="29" max="29" width="7" style="1" customWidth="1"/>
    <col min="30" max="31" width="5.7265625" style="1" customWidth="1"/>
    <col min="32" max="34" width="5.7265625" style="1" hidden="1" customWidth="1"/>
    <col min="35" max="35" width="5.7265625" style="1" customWidth="1"/>
    <col min="36" max="80" width="0" style="1" hidden="1" customWidth="1"/>
    <col min="81" max="81" width="7" style="10" customWidth="1"/>
    <col min="82" max="16384" width="0" style="1" hidden="1"/>
  </cols>
  <sheetData>
    <row r="1" spans="1:95" ht="0.75" customHeight="1" x14ac:dyDescent="0.35">
      <c r="B1" s="1"/>
      <c r="CC1" s="1"/>
    </row>
    <row r="2" spans="1:95" ht="20.25" customHeight="1" x14ac:dyDescent="0.65">
      <c r="A2" s="37" t="s">
        <v>7</v>
      </c>
      <c r="B2" s="37"/>
      <c r="C2" s="37"/>
      <c r="D2" s="37"/>
      <c r="E2" s="37"/>
      <c r="F2" s="37"/>
      <c r="G2" s="37"/>
      <c r="H2" s="37"/>
      <c r="I2" s="37"/>
      <c r="CC2" s="1"/>
    </row>
    <row r="3" spans="1:95" s="7" customFormat="1" x14ac:dyDescent="0.35">
      <c r="A3" s="8"/>
      <c r="B3" s="8"/>
      <c r="C3" s="8"/>
      <c r="D3" s="9"/>
      <c r="E3" s="8"/>
      <c r="F3" s="8"/>
      <c r="G3" s="8"/>
      <c r="H3" s="8"/>
      <c r="I3" s="8"/>
    </row>
    <row r="4" spans="1:95" hidden="1" x14ac:dyDescent="0.35">
      <c r="B4" s="1"/>
      <c r="CC4" s="1"/>
    </row>
    <row r="5" spans="1:95" x14ac:dyDescent="0.35">
      <c r="B5" s="2"/>
      <c r="C5" s="6"/>
      <c r="D5" s="3"/>
      <c r="E5" s="3"/>
      <c r="F5" s="3"/>
      <c r="G5" s="3"/>
      <c r="H5" s="3"/>
      <c r="I5" s="3"/>
      <c r="CC5" s="1"/>
    </row>
    <row r="6" spans="1:95" ht="7.5" customHeight="1" x14ac:dyDescent="0.35">
      <c r="B6" s="1"/>
      <c r="CC6" s="1"/>
    </row>
    <row r="7" spans="1:95" hidden="1" x14ac:dyDescent="0.35">
      <c r="B7" s="1"/>
      <c r="CC7" s="1"/>
    </row>
    <row r="8" spans="1:95" s="5" customFormat="1" ht="14.25" customHeight="1" x14ac:dyDescent="0.3">
      <c r="A8" s="38" t="s">
        <v>76</v>
      </c>
      <c r="B8" s="34" t="s">
        <v>0</v>
      </c>
      <c r="C8" s="34" t="s">
        <v>6</v>
      </c>
      <c r="D8" s="34" t="s">
        <v>2</v>
      </c>
      <c r="E8" s="34"/>
      <c r="F8" s="34" t="s">
        <v>9</v>
      </c>
      <c r="G8" s="34"/>
      <c r="H8" s="34" t="s">
        <v>8</v>
      </c>
      <c r="I8" s="35" t="s">
        <v>5</v>
      </c>
      <c r="J8" s="5" t="s">
        <v>10</v>
      </c>
      <c r="K8" s="5" t="s">
        <v>11</v>
      </c>
      <c r="L8" s="5" t="s">
        <v>74</v>
      </c>
      <c r="M8" s="5" t="s">
        <v>12</v>
      </c>
      <c r="N8" s="5" t="s">
        <v>13</v>
      </c>
      <c r="O8" s="5" t="s">
        <v>14</v>
      </c>
      <c r="P8" s="5" t="s">
        <v>15</v>
      </c>
      <c r="Q8" s="5" t="s">
        <v>16</v>
      </c>
      <c r="R8" s="5" t="s">
        <v>17</v>
      </c>
      <c r="S8" s="5" t="s">
        <v>18</v>
      </c>
      <c r="T8" s="5" t="s">
        <v>19</v>
      </c>
      <c r="U8" s="5" t="s">
        <v>20</v>
      </c>
      <c r="V8" s="5" t="s">
        <v>21</v>
      </c>
      <c r="W8" s="31" t="s">
        <v>75</v>
      </c>
      <c r="X8" s="31"/>
      <c r="Y8" s="31"/>
      <c r="Z8" s="31"/>
      <c r="AA8" s="32" t="s">
        <v>77</v>
      </c>
      <c r="AB8" s="32"/>
      <c r="AC8" s="32"/>
      <c r="AD8" s="32"/>
      <c r="AE8" s="32"/>
      <c r="AF8" s="32"/>
      <c r="AG8" s="32"/>
      <c r="AH8" s="32"/>
      <c r="AI8" s="33"/>
      <c r="AJ8" s="5" t="s">
        <v>30</v>
      </c>
      <c r="AK8" s="5" t="s">
        <v>31</v>
      </c>
      <c r="AL8" s="5" t="s">
        <v>32</v>
      </c>
      <c r="AM8" s="5" t="s">
        <v>33</v>
      </c>
      <c r="AN8" s="5" t="s">
        <v>34</v>
      </c>
      <c r="AO8" s="5" t="s">
        <v>35</v>
      </c>
      <c r="AP8" s="5" t="s">
        <v>36</v>
      </c>
      <c r="AQ8" s="5" t="s">
        <v>37</v>
      </c>
      <c r="AR8" s="5" t="s">
        <v>38</v>
      </c>
      <c r="AS8" s="5" t="s">
        <v>39</v>
      </c>
      <c r="AT8" s="5" t="s">
        <v>40</v>
      </c>
      <c r="AU8" s="5" t="s">
        <v>41</v>
      </c>
      <c r="AV8" s="5" t="s">
        <v>42</v>
      </c>
      <c r="AW8" s="5" t="s">
        <v>43</v>
      </c>
      <c r="AX8" s="5" t="s">
        <v>44</v>
      </c>
      <c r="AY8" s="5" t="s">
        <v>45</v>
      </c>
      <c r="AZ8" s="5" t="s">
        <v>46</v>
      </c>
      <c r="BA8" s="5" t="s">
        <v>47</v>
      </c>
      <c r="BB8" s="5" t="s">
        <v>48</v>
      </c>
      <c r="BC8" s="5" t="s">
        <v>49</v>
      </c>
      <c r="BD8" s="5" t="s">
        <v>50</v>
      </c>
      <c r="BE8" s="5" t="s">
        <v>51</v>
      </c>
      <c r="BF8" s="5" t="s">
        <v>52</v>
      </c>
      <c r="BG8" s="5" t="s">
        <v>53</v>
      </c>
      <c r="BH8" s="5" t="s">
        <v>54</v>
      </c>
      <c r="BI8" s="5" t="s">
        <v>55</v>
      </c>
      <c r="BJ8" s="5" t="s">
        <v>56</v>
      </c>
      <c r="BK8" s="5" t="s">
        <v>57</v>
      </c>
      <c r="BL8" s="5" t="s">
        <v>58</v>
      </c>
      <c r="BM8" s="5" t="s">
        <v>59</v>
      </c>
      <c r="BN8" s="5" t="s">
        <v>60</v>
      </c>
      <c r="BO8" s="5" t="s">
        <v>61</v>
      </c>
      <c r="BP8" s="5" t="s">
        <v>62</v>
      </c>
      <c r="BQ8" s="5" t="s">
        <v>63</v>
      </c>
      <c r="BR8" s="5" t="s">
        <v>64</v>
      </c>
      <c r="BS8" s="5" t="s">
        <v>65</v>
      </c>
      <c r="BT8" s="5" t="s">
        <v>66</v>
      </c>
      <c r="BU8" s="5" t="s">
        <v>67</v>
      </c>
      <c r="BV8" s="5" t="s">
        <v>68</v>
      </c>
      <c r="BW8" s="5" t="s">
        <v>69</v>
      </c>
      <c r="BX8" s="5" t="s">
        <v>70</v>
      </c>
      <c r="BY8" s="5" t="s">
        <v>71</v>
      </c>
      <c r="BZ8" s="5" t="s">
        <v>72</v>
      </c>
      <c r="CA8" s="5" t="s">
        <v>73</v>
      </c>
      <c r="CB8" s="13"/>
      <c r="CC8" s="29" t="s">
        <v>86</v>
      </c>
    </row>
    <row r="9" spans="1:95" s="5" customFormat="1" ht="15.75" customHeight="1" x14ac:dyDescent="0.3">
      <c r="A9" s="39"/>
      <c r="B9" s="34"/>
      <c r="C9" s="34"/>
      <c r="D9" s="4" t="s">
        <v>1</v>
      </c>
      <c r="E9" s="4" t="s">
        <v>3</v>
      </c>
      <c r="F9" s="4" t="s">
        <v>1</v>
      </c>
      <c r="G9" s="4" t="s">
        <v>4</v>
      </c>
      <c r="H9" s="34"/>
      <c r="I9" s="36"/>
      <c r="W9" s="12" t="s">
        <v>22</v>
      </c>
      <c r="X9" s="12" t="s">
        <v>23</v>
      </c>
      <c r="Y9" s="12" t="s">
        <v>24</v>
      </c>
      <c r="Z9" s="12" t="s">
        <v>25</v>
      </c>
      <c r="AA9" s="12" t="s">
        <v>87</v>
      </c>
      <c r="AB9" s="12" t="s">
        <v>26</v>
      </c>
      <c r="AC9" s="12" t="s">
        <v>78</v>
      </c>
      <c r="AD9" s="12" t="s">
        <v>79</v>
      </c>
      <c r="AE9" s="12" t="s">
        <v>80</v>
      </c>
      <c r="AF9" s="12" t="s">
        <v>27</v>
      </c>
      <c r="AG9" s="12" t="s">
        <v>28</v>
      </c>
      <c r="AH9" s="12" t="s">
        <v>29</v>
      </c>
      <c r="AI9" s="14" t="s">
        <v>81</v>
      </c>
      <c r="CB9" s="13"/>
      <c r="CC9" s="30"/>
    </row>
    <row r="10" spans="1:95" s="5" customFormat="1" ht="14" x14ac:dyDescent="0.3">
      <c r="B10" s="18" t="s">
        <v>88</v>
      </c>
      <c r="C10" s="11"/>
      <c r="D10" s="11"/>
      <c r="E10" s="11"/>
      <c r="F10" s="11"/>
      <c r="G10" s="11"/>
      <c r="H10" s="11"/>
      <c r="I10" s="11"/>
      <c r="CC10" s="11"/>
    </row>
    <row r="11" spans="1:95" s="5" customFormat="1" ht="14" x14ac:dyDescent="0.3">
      <c r="B11" s="16" t="s">
        <v>91</v>
      </c>
      <c r="C11" s="11"/>
      <c r="D11" s="11"/>
      <c r="E11" s="11"/>
      <c r="F11" s="11"/>
      <c r="G11" s="11"/>
      <c r="H11" s="11"/>
      <c r="I11" s="11"/>
      <c r="CC11" s="11"/>
    </row>
    <row r="12" spans="1:95" s="5" customFormat="1" ht="14" x14ac:dyDescent="0.3">
      <c r="B12" s="18" t="s">
        <v>92</v>
      </c>
      <c r="C12" s="11"/>
      <c r="D12" s="11"/>
      <c r="E12" s="11"/>
      <c r="F12" s="11"/>
      <c r="G12" s="11"/>
      <c r="H12" s="11"/>
      <c r="I12" s="11"/>
      <c r="CC12" s="11"/>
    </row>
    <row r="13" spans="1:95" s="22" customFormat="1" ht="28" x14ac:dyDescent="0.3">
      <c r="A13" s="22" t="str">
        <f t="shared" ref="A13:AF13" si="0">A135</f>
        <v>227</v>
      </c>
      <c r="B13" s="23" t="str">
        <f t="shared" si="0"/>
        <v>Макаронные изделия отварные №227, сб.2021</v>
      </c>
      <c r="C13" s="24" t="str">
        <f t="shared" si="0"/>
        <v>200</v>
      </c>
      <c r="D13" s="24">
        <f t="shared" si="0"/>
        <v>7.07</v>
      </c>
      <c r="E13" s="24">
        <f t="shared" si="0"/>
        <v>0.03</v>
      </c>
      <c r="F13" s="24">
        <f t="shared" si="0"/>
        <v>4.7</v>
      </c>
      <c r="G13" s="24">
        <f t="shared" si="0"/>
        <v>0</v>
      </c>
      <c r="H13" s="24">
        <f t="shared" si="0"/>
        <v>45.53</v>
      </c>
      <c r="I13" s="24">
        <f t="shared" si="0"/>
        <v>252.08214162162167</v>
      </c>
      <c r="J13" s="22">
        <f t="shared" si="0"/>
        <v>3.03</v>
      </c>
      <c r="K13" s="22">
        <f t="shared" si="0"/>
        <v>0.14000000000000001</v>
      </c>
      <c r="L13" s="22">
        <f t="shared" si="0"/>
        <v>3.03</v>
      </c>
      <c r="M13" s="22">
        <f t="shared" si="0"/>
        <v>0</v>
      </c>
      <c r="N13" s="22">
        <f t="shared" si="0"/>
        <v>1.28</v>
      </c>
      <c r="O13" s="22">
        <f t="shared" si="0"/>
        <v>41.96</v>
      </c>
      <c r="P13" s="22">
        <f t="shared" si="0"/>
        <v>2.29</v>
      </c>
      <c r="Q13" s="22">
        <f t="shared" si="0"/>
        <v>0</v>
      </c>
      <c r="R13" s="22">
        <f t="shared" si="0"/>
        <v>0</v>
      </c>
      <c r="S13" s="22">
        <f t="shared" si="0"/>
        <v>0</v>
      </c>
      <c r="T13" s="22">
        <f t="shared" si="0"/>
        <v>0.35</v>
      </c>
      <c r="U13" s="22">
        <f t="shared" si="0"/>
        <v>2.42</v>
      </c>
      <c r="V13" s="22">
        <f t="shared" si="0"/>
        <v>74.430000000000007</v>
      </c>
      <c r="W13" s="22">
        <f t="shared" si="0"/>
        <v>11.96</v>
      </c>
      <c r="X13" s="22">
        <f t="shared" si="0"/>
        <v>9.48</v>
      </c>
      <c r="Y13" s="22">
        <f t="shared" si="0"/>
        <v>52.44</v>
      </c>
      <c r="Z13" s="22">
        <f t="shared" si="0"/>
        <v>0.96</v>
      </c>
      <c r="AA13" s="22">
        <f t="shared" si="0"/>
        <v>19.14</v>
      </c>
      <c r="AB13" s="22">
        <f t="shared" si="0"/>
        <v>16.43</v>
      </c>
      <c r="AC13" s="22">
        <f t="shared" si="0"/>
        <v>35.299999999999997</v>
      </c>
      <c r="AD13" s="22">
        <f t="shared" si="0"/>
        <v>1.08</v>
      </c>
      <c r="AE13" s="22">
        <f t="shared" si="0"/>
        <v>0.08</v>
      </c>
      <c r="AF13" s="22">
        <f t="shared" si="0"/>
        <v>0.03</v>
      </c>
      <c r="AG13" s="22">
        <f t="shared" ref="AG13:BL13" si="1">AG135</f>
        <v>0.65</v>
      </c>
      <c r="AH13" s="22">
        <f t="shared" si="1"/>
        <v>1.99</v>
      </c>
      <c r="AI13" s="22">
        <f t="shared" si="1"/>
        <v>0</v>
      </c>
      <c r="AJ13" s="22">
        <f t="shared" si="1"/>
        <v>0</v>
      </c>
      <c r="AK13" s="22">
        <f t="shared" si="1"/>
        <v>306.06</v>
      </c>
      <c r="AL13" s="22">
        <f t="shared" si="1"/>
        <v>279.76</v>
      </c>
      <c r="AM13" s="22">
        <f t="shared" si="1"/>
        <v>524.16</v>
      </c>
      <c r="AN13" s="22">
        <f t="shared" si="1"/>
        <v>163.4</v>
      </c>
      <c r="AO13" s="22">
        <f t="shared" si="1"/>
        <v>99.79</v>
      </c>
      <c r="AP13" s="22">
        <f t="shared" si="1"/>
        <v>202.55</v>
      </c>
      <c r="AQ13" s="22">
        <f t="shared" si="1"/>
        <v>66.03</v>
      </c>
      <c r="AR13" s="22">
        <f t="shared" si="1"/>
        <v>325.27</v>
      </c>
      <c r="AS13" s="22">
        <f t="shared" si="1"/>
        <v>214.95</v>
      </c>
      <c r="AT13" s="22">
        <f t="shared" si="1"/>
        <v>259.45999999999998</v>
      </c>
      <c r="AU13" s="22">
        <f t="shared" si="1"/>
        <v>222.06</v>
      </c>
      <c r="AV13" s="22">
        <f t="shared" si="1"/>
        <v>130.44</v>
      </c>
      <c r="AW13" s="22">
        <f t="shared" si="1"/>
        <v>227.4</v>
      </c>
      <c r="AX13" s="22">
        <f t="shared" si="1"/>
        <v>1998.16</v>
      </c>
      <c r="AY13" s="22">
        <f t="shared" si="1"/>
        <v>0</v>
      </c>
      <c r="AZ13" s="22">
        <f t="shared" si="1"/>
        <v>629.58000000000004</v>
      </c>
      <c r="BA13" s="22">
        <f t="shared" si="1"/>
        <v>325.68</v>
      </c>
      <c r="BB13" s="22">
        <f t="shared" si="1"/>
        <v>163.30000000000001</v>
      </c>
      <c r="BC13" s="22">
        <f t="shared" si="1"/>
        <v>129.63</v>
      </c>
      <c r="BD13" s="22">
        <f t="shared" si="1"/>
        <v>0.18</v>
      </c>
      <c r="BE13" s="22">
        <f t="shared" si="1"/>
        <v>0.04</v>
      </c>
      <c r="BF13" s="22">
        <f t="shared" si="1"/>
        <v>0.03</v>
      </c>
      <c r="BG13" s="22">
        <f t="shared" si="1"/>
        <v>0.09</v>
      </c>
      <c r="BH13" s="22">
        <f t="shared" si="1"/>
        <v>0.12</v>
      </c>
      <c r="BI13" s="22">
        <f t="shared" si="1"/>
        <v>0.37</v>
      </c>
      <c r="BJ13" s="22">
        <f t="shared" si="1"/>
        <v>0</v>
      </c>
      <c r="BK13" s="22">
        <f t="shared" si="1"/>
        <v>1.28</v>
      </c>
      <c r="BL13" s="22">
        <f t="shared" si="1"/>
        <v>0</v>
      </c>
      <c r="BM13" s="22">
        <f t="shared" ref="BM13:CC13" si="2">BM135</f>
        <v>0.36</v>
      </c>
      <c r="BN13" s="22">
        <f t="shared" si="2"/>
        <v>0</v>
      </c>
      <c r="BO13" s="22">
        <f t="shared" si="2"/>
        <v>0</v>
      </c>
      <c r="BP13" s="22">
        <f t="shared" si="2"/>
        <v>0</v>
      </c>
      <c r="BQ13" s="22">
        <f t="shared" si="2"/>
        <v>0</v>
      </c>
      <c r="BR13" s="22">
        <f t="shared" si="2"/>
        <v>0.14000000000000001</v>
      </c>
      <c r="BS13" s="22">
        <f t="shared" si="2"/>
        <v>1.0900000000000001</v>
      </c>
      <c r="BT13" s="22">
        <f t="shared" si="2"/>
        <v>0</v>
      </c>
      <c r="BU13" s="22">
        <f t="shared" si="2"/>
        <v>0</v>
      </c>
      <c r="BV13" s="22">
        <f t="shared" si="2"/>
        <v>0.32</v>
      </c>
      <c r="BW13" s="22">
        <f t="shared" si="2"/>
        <v>0.01</v>
      </c>
      <c r="BX13" s="22">
        <f t="shared" si="2"/>
        <v>0</v>
      </c>
      <c r="BY13" s="22">
        <f t="shared" si="2"/>
        <v>0</v>
      </c>
      <c r="BZ13" s="22">
        <f t="shared" si="2"/>
        <v>0</v>
      </c>
      <c r="CA13" s="22">
        <f t="shared" si="2"/>
        <v>0</v>
      </c>
      <c r="CB13" s="22">
        <f t="shared" si="2"/>
        <v>9.7200000000000006</v>
      </c>
      <c r="CC13" s="24">
        <f t="shared" si="2"/>
        <v>0</v>
      </c>
      <c r="CE13" s="22">
        <v>37.31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</row>
    <row r="14" spans="1:95" s="22" customFormat="1" ht="14" x14ac:dyDescent="0.3">
      <c r="A14" s="22" t="str">
        <f t="shared" ref="A14:AF14" si="3">A136</f>
        <v>99</v>
      </c>
      <c r="B14" s="23" t="str">
        <f t="shared" si="3"/>
        <v xml:space="preserve">Котлеты, биточки, шницели </v>
      </c>
      <c r="C14" s="24" t="str">
        <f t="shared" si="3"/>
        <v>100</v>
      </c>
      <c r="D14" s="24">
        <f t="shared" si="3"/>
        <v>8.85</v>
      </c>
      <c r="E14" s="24">
        <f t="shared" si="3"/>
        <v>7.22</v>
      </c>
      <c r="F14" s="24">
        <f t="shared" si="3"/>
        <v>9.1199999999999992</v>
      </c>
      <c r="G14" s="24">
        <f t="shared" si="3"/>
        <v>0</v>
      </c>
      <c r="H14" s="24">
        <f t="shared" si="3"/>
        <v>12.5</v>
      </c>
      <c r="I14" s="24">
        <f t="shared" si="3"/>
        <v>167.36961303259258</v>
      </c>
      <c r="J14" s="22">
        <f t="shared" si="3"/>
        <v>2.08</v>
      </c>
      <c r="K14" s="22">
        <f t="shared" si="3"/>
        <v>2.17</v>
      </c>
      <c r="L14" s="22">
        <f t="shared" si="3"/>
        <v>2.08</v>
      </c>
      <c r="M14" s="22">
        <f t="shared" si="3"/>
        <v>0</v>
      </c>
      <c r="N14" s="22">
        <f t="shared" si="3"/>
        <v>1.61</v>
      </c>
      <c r="O14" s="22">
        <f t="shared" si="3"/>
        <v>10.16</v>
      </c>
      <c r="P14" s="22">
        <f t="shared" si="3"/>
        <v>0.73</v>
      </c>
      <c r="Q14" s="22">
        <f t="shared" si="3"/>
        <v>0</v>
      </c>
      <c r="R14" s="22">
        <f t="shared" si="3"/>
        <v>0</v>
      </c>
      <c r="S14" s="22">
        <f t="shared" si="3"/>
        <v>0.21</v>
      </c>
      <c r="T14" s="22">
        <f t="shared" si="3"/>
        <v>0.85</v>
      </c>
      <c r="U14" s="22">
        <f t="shared" si="3"/>
        <v>26.34</v>
      </c>
      <c r="V14" s="22">
        <f t="shared" si="3"/>
        <v>182.8</v>
      </c>
      <c r="W14" s="22">
        <f t="shared" si="3"/>
        <v>29.19</v>
      </c>
      <c r="X14" s="22">
        <f t="shared" si="3"/>
        <v>18.43</v>
      </c>
      <c r="Y14" s="22">
        <f t="shared" si="3"/>
        <v>93.34</v>
      </c>
      <c r="Z14" s="22">
        <f t="shared" si="3"/>
        <v>0.85</v>
      </c>
      <c r="AA14" s="22">
        <f t="shared" si="3"/>
        <v>7.99</v>
      </c>
      <c r="AB14" s="22">
        <f t="shared" si="3"/>
        <v>27.31</v>
      </c>
      <c r="AC14" s="22">
        <f t="shared" si="3"/>
        <v>27.51</v>
      </c>
      <c r="AD14" s="22">
        <f t="shared" si="3"/>
        <v>1.83</v>
      </c>
      <c r="AE14" s="22">
        <f t="shared" si="3"/>
        <v>0.03</v>
      </c>
      <c r="AF14" s="22">
        <f t="shared" si="3"/>
        <v>7.0000000000000007E-2</v>
      </c>
      <c r="AG14" s="22">
        <f t="shared" ref="AG14:BL14" si="4">AG136</f>
        <v>1.51</v>
      </c>
      <c r="AH14" s="22">
        <f t="shared" si="4"/>
        <v>0.88</v>
      </c>
      <c r="AI14" s="22">
        <f t="shared" si="4"/>
        <v>0.11</v>
      </c>
      <c r="AJ14" s="22">
        <f t="shared" si="4"/>
        <v>0</v>
      </c>
      <c r="AK14" s="22">
        <f t="shared" si="4"/>
        <v>13.47</v>
      </c>
      <c r="AL14" s="22">
        <f t="shared" si="4"/>
        <v>12.3</v>
      </c>
      <c r="AM14" s="22">
        <f t="shared" si="4"/>
        <v>23.05</v>
      </c>
      <c r="AN14" s="22">
        <f t="shared" si="4"/>
        <v>7.15</v>
      </c>
      <c r="AO14" s="22">
        <f t="shared" si="4"/>
        <v>4.38</v>
      </c>
      <c r="AP14" s="22">
        <f t="shared" si="4"/>
        <v>8.9</v>
      </c>
      <c r="AQ14" s="22">
        <f t="shared" si="4"/>
        <v>2.86</v>
      </c>
      <c r="AR14" s="22">
        <f t="shared" si="4"/>
        <v>14.3</v>
      </c>
      <c r="AS14" s="22">
        <f t="shared" si="4"/>
        <v>9.44</v>
      </c>
      <c r="AT14" s="22">
        <f t="shared" si="4"/>
        <v>11.44</v>
      </c>
      <c r="AU14" s="22">
        <f t="shared" si="4"/>
        <v>9.7200000000000006</v>
      </c>
      <c r="AV14" s="22">
        <f t="shared" si="4"/>
        <v>5.72</v>
      </c>
      <c r="AW14" s="22">
        <f t="shared" si="4"/>
        <v>10.01</v>
      </c>
      <c r="AX14" s="22">
        <f t="shared" si="4"/>
        <v>88.1</v>
      </c>
      <c r="AY14" s="22">
        <f t="shared" si="4"/>
        <v>0</v>
      </c>
      <c r="AZ14" s="22">
        <f t="shared" si="4"/>
        <v>27.74</v>
      </c>
      <c r="BA14" s="22">
        <f t="shared" si="4"/>
        <v>14.3</v>
      </c>
      <c r="BB14" s="22">
        <f t="shared" si="4"/>
        <v>7.15</v>
      </c>
      <c r="BC14" s="22">
        <f t="shared" si="4"/>
        <v>5.72</v>
      </c>
      <c r="BD14" s="22">
        <f t="shared" si="4"/>
        <v>0</v>
      </c>
      <c r="BE14" s="22">
        <f t="shared" si="4"/>
        <v>0</v>
      </c>
      <c r="BF14" s="22">
        <f t="shared" si="4"/>
        <v>0</v>
      </c>
      <c r="BG14" s="22">
        <f t="shared" si="4"/>
        <v>0</v>
      </c>
      <c r="BH14" s="22">
        <f t="shared" si="4"/>
        <v>0</v>
      </c>
      <c r="BI14" s="22">
        <f t="shared" si="4"/>
        <v>0</v>
      </c>
      <c r="BJ14" s="22">
        <f t="shared" si="4"/>
        <v>0</v>
      </c>
      <c r="BK14" s="22">
        <f t="shared" si="4"/>
        <v>0.2</v>
      </c>
      <c r="BL14" s="22">
        <f t="shared" si="4"/>
        <v>0</v>
      </c>
      <c r="BM14" s="22">
        <f t="shared" ref="BM14:CC14" si="5">BM136</f>
        <v>0.13</v>
      </c>
      <c r="BN14" s="22">
        <f t="shared" si="5"/>
        <v>0.01</v>
      </c>
      <c r="BO14" s="22">
        <f t="shared" si="5"/>
        <v>0.02</v>
      </c>
      <c r="BP14" s="22">
        <f t="shared" si="5"/>
        <v>0</v>
      </c>
      <c r="BQ14" s="22">
        <f t="shared" si="5"/>
        <v>0</v>
      </c>
      <c r="BR14" s="22">
        <f t="shared" si="5"/>
        <v>0</v>
      </c>
      <c r="BS14" s="22">
        <f t="shared" si="5"/>
        <v>0.75</v>
      </c>
      <c r="BT14" s="22">
        <f t="shared" si="5"/>
        <v>0</v>
      </c>
      <c r="BU14" s="22">
        <f t="shared" si="5"/>
        <v>0</v>
      </c>
      <c r="BV14" s="22">
        <f t="shared" si="5"/>
        <v>1.88</v>
      </c>
      <c r="BW14" s="22">
        <f t="shared" si="5"/>
        <v>0</v>
      </c>
      <c r="BX14" s="22">
        <f t="shared" si="5"/>
        <v>0</v>
      </c>
      <c r="BY14" s="22">
        <f t="shared" si="5"/>
        <v>0</v>
      </c>
      <c r="BZ14" s="22">
        <f t="shared" si="5"/>
        <v>0</v>
      </c>
      <c r="CA14" s="22">
        <f t="shared" si="5"/>
        <v>0</v>
      </c>
      <c r="CB14" s="22">
        <f t="shared" si="5"/>
        <v>88.64</v>
      </c>
      <c r="CC14" s="24">
        <f t="shared" si="5"/>
        <v>0</v>
      </c>
      <c r="CE14" s="22">
        <v>26.23</v>
      </c>
      <c r="CG14" s="22">
        <v>0</v>
      </c>
      <c r="CH14" s="22">
        <v>0</v>
      </c>
      <c r="CI14" s="22">
        <v>0</v>
      </c>
      <c r="CJ14" s="22">
        <v>0</v>
      </c>
      <c r="CK14" s="22">
        <v>0</v>
      </c>
      <c r="CL14" s="22">
        <v>0</v>
      </c>
      <c r="CM14" s="22">
        <v>0</v>
      </c>
      <c r="CN14" s="22">
        <v>0</v>
      </c>
      <c r="CO14" s="22">
        <v>0</v>
      </c>
      <c r="CP14" s="22">
        <v>0</v>
      </c>
      <c r="CQ14" s="22">
        <v>0</v>
      </c>
    </row>
    <row r="15" spans="1:95" s="22" customFormat="1" ht="28" x14ac:dyDescent="0.3">
      <c r="A15" s="22" t="str">
        <f t="shared" ref="A15:AF15" si="6">A137</f>
        <v>317</v>
      </c>
      <c r="B15" s="23" t="str">
        <f t="shared" si="6"/>
        <v>Напиток "Валетек" витаминный</v>
      </c>
      <c r="C15" s="24" t="str">
        <f t="shared" si="6"/>
        <v>200</v>
      </c>
      <c r="D15" s="24">
        <f t="shared" si="6"/>
        <v>0</v>
      </c>
      <c r="E15" s="24">
        <f t="shared" si="6"/>
        <v>0</v>
      </c>
      <c r="F15" s="24">
        <f t="shared" si="6"/>
        <v>0</v>
      </c>
      <c r="G15" s="24">
        <f t="shared" si="6"/>
        <v>0</v>
      </c>
      <c r="H15" s="24">
        <f t="shared" si="6"/>
        <v>15.83</v>
      </c>
      <c r="I15" s="24">
        <f t="shared" si="6"/>
        <v>60.169199999999989</v>
      </c>
      <c r="J15" s="22">
        <f t="shared" si="6"/>
        <v>0</v>
      </c>
      <c r="K15" s="22">
        <f t="shared" si="6"/>
        <v>0</v>
      </c>
      <c r="L15" s="22">
        <f t="shared" si="6"/>
        <v>0</v>
      </c>
      <c r="M15" s="22">
        <f t="shared" si="6"/>
        <v>0</v>
      </c>
      <c r="N15" s="22">
        <f t="shared" si="6"/>
        <v>15.83</v>
      </c>
      <c r="O15" s="22">
        <f t="shared" si="6"/>
        <v>0</v>
      </c>
      <c r="P15" s="22">
        <f t="shared" si="6"/>
        <v>0</v>
      </c>
      <c r="Q15" s="22">
        <f t="shared" si="6"/>
        <v>0</v>
      </c>
      <c r="R15" s="22">
        <f t="shared" si="6"/>
        <v>0</v>
      </c>
      <c r="S15" s="22">
        <f t="shared" si="6"/>
        <v>0</v>
      </c>
      <c r="T15" s="22">
        <f t="shared" si="6"/>
        <v>0</v>
      </c>
      <c r="U15" s="22">
        <f t="shared" si="6"/>
        <v>0</v>
      </c>
      <c r="V15" s="22">
        <f t="shared" si="6"/>
        <v>0.02</v>
      </c>
      <c r="W15" s="22">
        <f t="shared" si="6"/>
        <v>220</v>
      </c>
      <c r="X15" s="22">
        <f t="shared" si="6"/>
        <v>12.18</v>
      </c>
      <c r="Y15" s="22">
        <f t="shared" si="6"/>
        <v>0</v>
      </c>
      <c r="Z15" s="22">
        <f t="shared" si="6"/>
        <v>0</v>
      </c>
      <c r="AA15" s="22">
        <f t="shared" si="6"/>
        <v>102</v>
      </c>
      <c r="AB15" s="22">
        <f t="shared" si="6"/>
        <v>0</v>
      </c>
      <c r="AC15" s="22">
        <f t="shared" si="6"/>
        <v>3.28</v>
      </c>
      <c r="AD15" s="22">
        <f t="shared" si="6"/>
        <v>0</v>
      </c>
      <c r="AE15" s="22">
        <f t="shared" si="6"/>
        <v>0.3</v>
      </c>
      <c r="AF15" s="22">
        <f t="shared" si="6"/>
        <v>0.38</v>
      </c>
      <c r="AG15" s="22">
        <f t="shared" ref="AG15:BL15" si="7">AG137</f>
        <v>3.36</v>
      </c>
      <c r="AH15" s="22">
        <f t="shared" si="7"/>
        <v>0</v>
      </c>
      <c r="AI15" s="22">
        <f t="shared" si="7"/>
        <v>11.2</v>
      </c>
      <c r="AJ15" s="22">
        <f t="shared" si="7"/>
        <v>0</v>
      </c>
      <c r="AK15" s="22">
        <f t="shared" si="7"/>
        <v>0</v>
      </c>
      <c r="AL15" s="22">
        <f t="shared" si="7"/>
        <v>0</v>
      </c>
      <c r="AM15" s="22">
        <f t="shared" si="7"/>
        <v>0</v>
      </c>
      <c r="AN15" s="22">
        <f t="shared" si="7"/>
        <v>0</v>
      </c>
      <c r="AO15" s="22">
        <f t="shared" si="7"/>
        <v>0</v>
      </c>
      <c r="AP15" s="22">
        <f t="shared" si="7"/>
        <v>0</v>
      </c>
      <c r="AQ15" s="22">
        <f t="shared" si="7"/>
        <v>0</v>
      </c>
      <c r="AR15" s="22">
        <f t="shared" si="7"/>
        <v>0</v>
      </c>
      <c r="AS15" s="22">
        <f t="shared" si="7"/>
        <v>0</v>
      </c>
      <c r="AT15" s="22">
        <f t="shared" si="7"/>
        <v>0</v>
      </c>
      <c r="AU15" s="22">
        <f t="shared" si="7"/>
        <v>0</v>
      </c>
      <c r="AV15" s="22">
        <f t="shared" si="7"/>
        <v>0</v>
      </c>
      <c r="AW15" s="22">
        <f t="shared" si="7"/>
        <v>0</v>
      </c>
      <c r="AX15" s="22">
        <f t="shared" si="7"/>
        <v>0</v>
      </c>
      <c r="AY15" s="22">
        <f t="shared" si="7"/>
        <v>0</v>
      </c>
      <c r="AZ15" s="22">
        <f t="shared" si="7"/>
        <v>0</v>
      </c>
      <c r="BA15" s="22">
        <f t="shared" si="7"/>
        <v>0</v>
      </c>
      <c r="BB15" s="22">
        <f t="shared" si="7"/>
        <v>0</v>
      </c>
      <c r="BC15" s="22">
        <f t="shared" si="7"/>
        <v>0</v>
      </c>
      <c r="BD15" s="22">
        <f t="shared" si="7"/>
        <v>0</v>
      </c>
      <c r="BE15" s="22">
        <f t="shared" si="7"/>
        <v>0</v>
      </c>
      <c r="BF15" s="22">
        <f t="shared" si="7"/>
        <v>0</v>
      </c>
      <c r="BG15" s="22">
        <f t="shared" si="7"/>
        <v>0</v>
      </c>
      <c r="BH15" s="22">
        <f t="shared" si="7"/>
        <v>0</v>
      </c>
      <c r="BI15" s="22">
        <f t="shared" si="7"/>
        <v>0</v>
      </c>
      <c r="BJ15" s="22">
        <f t="shared" si="7"/>
        <v>0</v>
      </c>
      <c r="BK15" s="22">
        <f t="shared" si="7"/>
        <v>0</v>
      </c>
      <c r="BL15" s="22">
        <f t="shared" si="7"/>
        <v>0</v>
      </c>
      <c r="BM15" s="22">
        <f t="shared" ref="BM15:CC15" si="8">BM137</f>
        <v>0</v>
      </c>
      <c r="BN15" s="22">
        <f t="shared" si="8"/>
        <v>0</v>
      </c>
      <c r="BO15" s="22">
        <f t="shared" si="8"/>
        <v>0</v>
      </c>
      <c r="BP15" s="22">
        <f t="shared" si="8"/>
        <v>0</v>
      </c>
      <c r="BQ15" s="22">
        <f t="shared" si="8"/>
        <v>0</v>
      </c>
      <c r="BR15" s="22">
        <f t="shared" si="8"/>
        <v>0</v>
      </c>
      <c r="BS15" s="22">
        <f t="shared" si="8"/>
        <v>0</v>
      </c>
      <c r="BT15" s="22">
        <f t="shared" si="8"/>
        <v>0</v>
      </c>
      <c r="BU15" s="22">
        <f t="shared" si="8"/>
        <v>0</v>
      </c>
      <c r="BV15" s="22">
        <f t="shared" si="8"/>
        <v>0</v>
      </c>
      <c r="BW15" s="22">
        <f t="shared" si="8"/>
        <v>0</v>
      </c>
      <c r="BX15" s="22">
        <f t="shared" si="8"/>
        <v>0</v>
      </c>
      <c r="BY15" s="22">
        <f t="shared" si="8"/>
        <v>0</v>
      </c>
      <c r="BZ15" s="22">
        <f t="shared" si="8"/>
        <v>0</v>
      </c>
      <c r="CA15" s="22">
        <f t="shared" si="8"/>
        <v>0</v>
      </c>
      <c r="CB15" s="22">
        <f t="shared" si="8"/>
        <v>200</v>
      </c>
      <c r="CC15" s="24">
        <f t="shared" si="8"/>
        <v>0</v>
      </c>
      <c r="CE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</row>
    <row r="16" spans="1:95" s="19" customFormat="1" ht="28" x14ac:dyDescent="0.3">
      <c r="A16" s="19" t="str">
        <f t="shared" ref="A16:AF16" si="9">A138</f>
        <v>-</v>
      </c>
      <c r="B16" s="20" t="str">
        <f t="shared" si="9"/>
        <v>Хлеб пшеничный формовой из муки высшего сорта</v>
      </c>
      <c r="C16" s="21" t="str">
        <f t="shared" si="9"/>
        <v>50</v>
      </c>
      <c r="D16" s="21">
        <f t="shared" si="9"/>
        <v>3.8</v>
      </c>
      <c r="E16" s="21">
        <f t="shared" si="9"/>
        <v>0</v>
      </c>
      <c r="F16" s="21">
        <f t="shared" si="9"/>
        <v>0.4</v>
      </c>
      <c r="G16" s="21">
        <f t="shared" si="9"/>
        <v>0.4</v>
      </c>
      <c r="H16" s="21">
        <f t="shared" si="9"/>
        <v>25.9</v>
      </c>
      <c r="I16" s="21">
        <f t="shared" si="9"/>
        <v>122.60499999999999</v>
      </c>
      <c r="J16" s="19">
        <f t="shared" si="9"/>
        <v>0.1</v>
      </c>
      <c r="K16" s="19">
        <f t="shared" si="9"/>
        <v>0</v>
      </c>
      <c r="L16" s="19">
        <f t="shared" si="9"/>
        <v>0</v>
      </c>
      <c r="M16" s="19">
        <f t="shared" si="9"/>
        <v>0</v>
      </c>
      <c r="N16" s="19">
        <f t="shared" si="9"/>
        <v>0.35</v>
      </c>
      <c r="O16" s="19">
        <f t="shared" si="9"/>
        <v>24.25</v>
      </c>
      <c r="P16" s="19">
        <f t="shared" si="9"/>
        <v>1.3</v>
      </c>
      <c r="Q16" s="19">
        <f t="shared" si="9"/>
        <v>0</v>
      </c>
      <c r="R16" s="19">
        <f t="shared" si="9"/>
        <v>0</v>
      </c>
      <c r="S16" s="19">
        <f t="shared" si="9"/>
        <v>0.15</v>
      </c>
      <c r="T16" s="19">
        <f t="shared" si="9"/>
        <v>0.85</v>
      </c>
      <c r="U16" s="19">
        <f t="shared" si="9"/>
        <v>249.5</v>
      </c>
      <c r="V16" s="19">
        <f t="shared" si="9"/>
        <v>46.5</v>
      </c>
      <c r="W16" s="19">
        <f t="shared" si="9"/>
        <v>10</v>
      </c>
      <c r="X16" s="19">
        <f t="shared" si="9"/>
        <v>7</v>
      </c>
      <c r="Y16" s="19">
        <f t="shared" si="9"/>
        <v>32.5</v>
      </c>
      <c r="Z16" s="19">
        <f t="shared" si="9"/>
        <v>0.55000000000000004</v>
      </c>
      <c r="AA16" s="19">
        <f t="shared" si="9"/>
        <v>0</v>
      </c>
      <c r="AB16" s="19">
        <f t="shared" si="9"/>
        <v>0</v>
      </c>
      <c r="AC16" s="19">
        <f t="shared" si="9"/>
        <v>0</v>
      </c>
      <c r="AD16" s="19">
        <f t="shared" si="9"/>
        <v>0.55000000000000004</v>
      </c>
      <c r="AE16" s="19">
        <f t="shared" si="9"/>
        <v>0.06</v>
      </c>
      <c r="AF16" s="19">
        <f t="shared" si="9"/>
        <v>0.02</v>
      </c>
      <c r="AG16" s="19">
        <f t="shared" ref="AG16:BL16" si="10">AG138</f>
        <v>0.45</v>
      </c>
      <c r="AH16" s="19">
        <f t="shared" si="10"/>
        <v>1.1000000000000001</v>
      </c>
      <c r="AI16" s="19">
        <f t="shared" si="10"/>
        <v>0</v>
      </c>
      <c r="AJ16" s="19">
        <f t="shared" si="10"/>
        <v>0</v>
      </c>
      <c r="AK16" s="19">
        <f t="shared" si="10"/>
        <v>174</v>
      </c>
      <c r="AL16" s="19">
        <f t="shared" si="10"/>
        <v>159</v>
      </c>
      <c r="AM16" s="19">
        <f t="shared" si="10"/>
        <v>297</v>
      </c>
      <c r="AN16" s="19">
        <f t="shared" si="10"/>
        <v>94.5</v>
      </c>
      <c r="AO16" s="19">
        <f t="shared" si="10"/>
        <v>57</v>
      </c>
      <c r="AP16" s="19">
        <f t="shared" si="10"/>
        <v>115.5</v>
      </c>
      <c r="AQ16" s="19">
        <f t="shared" si="10"/>
        <v>37</v>
      </c>
      <c r="AR16" s="19">
        <f t="shared" si="10"/>
        <v>184</v>
      </c>
      <c r="AS16" s="19">
        <f t="shared" si="10"/>
        <v>121.5</v>
      </c>
      <c r="AT16" s="19">
        <f t="shared" si="10"/>
        <v>147.5</v>
      </c>
      <c r="AU16" s="19">
        <f t="shared" si="10"/>
        <v>126</v>
      </c>
      <c r="AV16" s="19">
        <f t="shared" si="10"/>
        <v>74</v>
      </c>
      <c r="AW16" s="19">
        <f t="shared" si="10"/>
        <v>129</v>
      </c>
      <c r="AX16" s="19">
        <f t="shared" si="10"/>
        <v>1127</v>
      </c>
      <c r="AY16" s="19">
        <f t="shared" si="10"/>
        <v>0</v>
      </c>
      <c r="AZ16" s="19">
        <f t="shared" si="10"/>
        <v>354.5</v>
      </c>
      <c r="BA16" s="19">
        <f t="shared" si="10"/>
        <v>184</v>
      </c>
      <c r="BB16" s="19">
        <f t="shared" si="10"/>
        <v>93.5</v>
      </c>
      <c r="BC16" s="19">
        <f t="shared" si="10"/>
        <v>73.5</v>
      </c>
      <c r="BD16" s="19">
        <f t="shared" si="10"/>
        <v>0</v>
      </c>
      <c r="BE16" s="19">
        <f t="shared" si="10"/>
        <v>0</v>
      </c>
      <c r="BF16" s="19">
        <f t="shared" si="10"/>
        <v>0</v>
      </c>
      <c r="BG16" s="19">
        <f t="shared" si="10"/>
        <v>0</v>
      </c>
      <c r="BH16" s="19">
        <f t="shared" si="10"/>
        <v>0</v>
      </c>
      <c r="BI16" s="19">
        <f t="shared" si="10"/>
        <v>0.05</v>
      </c>
      <c r="BJ16" s="19">
        <f t="shared" si="10"/>
        <v>0</v>
      </c>
      <c r="BK16" s="19">
        <f t="shared" si="10"/>
        <v>0.01</v>
      </c>
      <c r="BL16" s="19">
        <f t="shared" si="10"/>
        <v>0</v>
      </c>
      <c r="BM16" s="19">
        <f t="shared" ref="BM16:CC16" si="11">BM138</f>
        <v>0</v>
      </c>
      <c r="BN16" s="19">
        <f t="shared" si="11"/>
        <v>0.05</v>
      </c>
      <c r="BO16" s="19">
        <f t="shared" si="11"/>
        <v>0</v>
      </c>
      <c r="BP16" s="19">
        <f t="shared" si="11"/>
        <v>0</v>
      </c>
      <c r="BQ16" s="19">
        <f t="shared" si="11"/>
        <v>0</v>
      </c>
      <c r="BR16" s="19">
        <f t="shared" si="11"/>
        <v>0.01</v>
      </c>
      <c r="BS16" s="19">
        <f t="shared" si="11"/>
        <v>0.04</v>
      </c>
      <c r="BT16" s="19">
        <f t="shared" si="11"/>
        <v>0</v>
      </c>
      <c r="BU16" s="19">
        <f t="shared" si="11"/>
        <v>0</v>
      </c>
      <c r="BV16" s="19">
        <f t="shared" si="11"/>
        <v>0.18</v>
      </c>
      <c r="BW16" s="19">
        <f t="shared" si="11"/>
        <v>0.01</v>
      </c>
      <c r="BX16" s="19">
        <f t="shared" si="11"/>
        <v>0</v>
      </c>
      <c r="BY16" s="19">
        <f t="shared" si="11"/>
        <v>0</v>
      </c>
      <c r="BZ16" s="19">
        <f t="shared" si="11"/>
        <v>0</v>
      </c>
      <c r="CA16" s="19">
        <f t="shared" si="11"/>
        <v>0</v>
      </c>
      <c r="CB16" s="19">
        <f t="shared" si="11"/>
        <v>18.899999999999999</v>
      </c>
      <c r="CC16" s="21">
        <f t="shared" si="11"/>
        <v>0</v>
      </c>
      <c r="CE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10</v>
      </c>
      <c r="CQ16" s="19">
        <v>0</v>
      </c>
    </row>
    <row r="17" spans="1:95" s="27" customFormat="1" ht="14" x14ac:dyDescent="0.3">
      <c r="A17" s="27">
        <f t="shared" ref="A17:AF17" si="12">A139</f>
        <v>0</v>
      </c>
      <c r="B17" s="25" t="str">
        <f t="shared" si="12"/>
        <v>Итого за 'Завтрак'</v>
      </c>
      <c r="C17" s="26">
        <f t="shared" si="12"/>
        <v>0</v>
      </c>
      <c r="D17" s="26">
        <f t="shared" si="12"/>
        <v>19.71</v>
      </c>
      <c r="E17" s="26">
        <f t="shared" si="12"/>
        <v>7.24</v>
      </c>
      <c r="F17" s="26">
        <f t="shared" si="12"/>
        <v>14.23</v>
      </c>
      <c r="G17" s="26">
        <f t="shared" si="12"/>
        <v>0.4</v>
      </c>
      <c r="H17" s="26">
        <f t="shared" si="12"/>
        <v>99.77</v>
      </c>
      <c r="I17" s="26">
        <f t="shared" si="12"/>
        <v>602.23</v>
      </c>
      <c r="J17" s="27">
        <f t="shared" si="12"/>
        <v>5.21</v>
      </c>
      <c r="K17" s="27">
        <f t="shared" si="12"/>
        <v>2.2999999999999998</v>
      </c>
      <c r="L17" s="27">
        <f t="shared" si="12"/>
        <v>5.1100000000000003</v>
      </c>
      <c r="M17" s="27">
        <f t="shared" si="12"/>
        <v>0</v>
      </c>
      <c r="N17" s="27">
        <f t="shared" si="12"/>
        <v>19.07</v>
      </c>
      <c r="O17" s="27">
        <f t="shared" si="12"/>
        <v>76.37</v>
      </c>
      <c r="P17" s="27">
        <f t="shared" si="12"/>
        <v>4.32</v>
      </c>
      <c r="Q17" s="27">
        <f t="shared" si="12"/>
        <v>0</v>
      </c>
      <c r="R17" s="27">
        <f t="shared" si="12"/>
        <v>0</v>
      </c>
      <c r="S17" s="27">
        <f t="shared" si="12"/>
        <v>0.36</v>
      </c>
      <c r="T17" s="27">
        <f t="shared" si="12"/>
        <v>2.0499999999999998</v>
      </c>
      <c r="U17" s="27">
        <f t="shared" si="12"/>
        <v>278.26</v>
      </c>
      <c r="V17" s="27">
        <f t="shared" si="12"/>
        <v>303.75</v>
      </c>
      <c r="W17" s="27">
        <f t="shared" si="12"/>
        <v>271.14999999999998</v>
      </c>
      <c r="X17" s="27">
        <f t="shared" si="12"/>
        <v>47.09</v>
      </c>
      <c r="Y17" s="27">
        <f t="shared" si="12"/>
        <v>178.28</v>
      </c>
      <c r="Z17" s="27">
        <f t="shared" si="12"/>
        <v>2.35</v>
      </c>
      <c r="AA17" s="27">
        <f t="shared" si="12"/>
        <v>129.13</v>
      </c>
      <c r="AB17" s="27">
        <f t="shared" si="12"/>
        <v>43.75</v>
      </c>
      <c r="AC17" s="27">
        <f t="shared" si="12"/>
        <v>66.09</v>
      </c>
      <c r="AD17" s="27">
        <f t="shared" si="12"/>
        <v>3.45</v>
      </c>
      <c r="AE17" s="27">
        <f t="shared" si="12"/>
        <v>0.47</v>
      </c>
      <c r="AF17" s="27">
        <f t="shared" si="12"/>
        <v>0.5</v>
      </c>
      <c r="AG17" s="27">
        <f t="shared" ref="AG17:BL17" si="13">AG139</f>
        <v>5.97</v>
      </c>
      <c r="AH17" s="27">
        <f t="shared" si="13"/>
        <v>3.96</v>
      </c>
      <c r="AI17" s="27">
        <f t="shared" si="13"/>
        <v>11.31</v>
      </c>
      <c r="AJ17" s="27">
        <f t="shared" si="13"/>
        <v>0</v>
      </c>
      <c r="AK17" s="27">
        <f t="shared" si="13"/>
        <v>493.54</v>
      </c>
      <c r="AL17" s="27">
        <f t="shared" si="13"/>
        <v>451.06</v>
      </c>
      <c r="AM17" s="27">
        <f t="shared" si="13"/>
        <v>844.22</v>
      </c>
      <c r="AN17" s="27">
        <f t="shared" si="13"/>
        <v>265.05</v>
      </c>
      <c r="AO17" s="27">
        <f t="shared" si="13"/>
        <v>161.16999999999999</v>
      </c>
      <c r="AP17" s="27">
        <f t="shared" si="13"/>
        <v>326.95</v>
      </c>
      <c r="AQ17" s="27">
        <f t="shared" si="13"/>
        <v>105.89</v>
      </c>
      <c r="AR17" s="27">
        <f t="shared" si="13"/>
        <v>523.57000000000005</v>
      </c>
      <c r="AS17" s="27">
        <f t="shared" si="13"/>
        <v>345.89</v>
      </c>
      <c r="AT17" s="27">
        <f t="shared" si="13"/>
        <v>418.4</v>
      </c>
      <c r="AU17" s="27">
        <f t="shared" si="13"/>
        <v>357.79</v>
      </c>
      <c r="AV17" s="27">
        <f t="shared" si="13"/>
        <v>210.16</v>
      </c>
      <c r="AW17" s="27">
        <f t="shared" si="13"/>
        <v>366.41</v>
      </c>
      <c r="AX17" s="27">
        <f t="shared" si="13"/>
        <v>3213.25</v>
      </c>
      <c r="AY17" s="27">
        <f t="shared" si="13"/>
        <v>0</v>
      </c>
      <c r="AZ17" s="27">
        <f t="shared" si="13"/>
        <v>1011.82</v>
      </c>
      <c r="BA17" s="27">
        <f t="shared" si="13"/>
        <v>523.98</v>
      </c>
      <c r="BB17" s="27">
        <f t="shared" si="13"/>
        <v>263.95</v>
      </c>
      <c r="BC17" s="27">
        <f t="shared" si="13"/>
        <v>208.85</v>
      </c>
      <c r="BD17" s="27">
        <f t="shared" si="13"/>
        <v>0.18</v>
      </c>
      <c r="BE17" s="27">
        <f t="shared" si="13"/>
        <v>0.04</v>
      </c>
      <c r="BF17" s="27">
        <f t="shared" si="13"/>
        <v>0.03</v>
      </c>
      <c r="BG17" s="27">
        <f t="shared" si="13"/>
        <v>0.09</v>
      </c>
      <c r="BH17" s="27">
        <f t="shared" si="13"/>
        <v>0.12</v>
      </c>
      <c r="BI17" s="27">
        <f t="shared" si="13"/>
        <v>0.42</v>
      </c>
      <c r="BJ17" s="27">
        <f t="shared" si="13"/>
        <v>0</v>
      </c>
      <c r="BK17" s="27">
        <f t="shared" si="13"/>
        <v>1.48</v>
      </c>
      <c r="BL17" s="27">
        <f t="shared" si="13"/>
        <v>0</v>
      </c>
      <c r="BM17" s="27">
        <f t="shared" ref="BM17:CC17" si="14">BM139</f>
        <v>0.49</v>
      </c>
      <c r="BN17" s="27">
        <f t="shared" si="14"/>
        <v>0.05</v>
      </c>
      <c r="BO17" s="27">
        <f t="shared" si="14"/>
        <v>0.02</v>
      </c>
      <c r="BP17" s="27">
        <f t="shared" si="14"/>
        <v>0</v>
      </c>
      <c r="BQ17" s="27">
        <f t="shared" si="14"/>
        <v>0</v>
      </c>
      <c r="BR17" s="27">
        <f t="shared" si="14"/>
        <v>0.15</v>
      </c>
      <c r="BS17" s="27">
        <f t="shared" si="14"/>
        <v>1.88</v>
      </c>
      <c r="BT17" s="27">
        <f t="shared" si="14"/>
        <v>0</v>
      </c>
      <c r="BU17" s="27">
        <f t="shared" si="14"/>
        <v>0</v>
      </c>
      <c r="BV17" s="27">
        <f t="shared" si="14"/>
        <v>2.38</v>
      </c>
      <c r="BW17" s="27">
        <f t="shared" si="14"/>
        <v>0.02</v>
      </c>
      <c r="BX17" s="27">
        <f t="shared" si="14"/>
        <v>0</v>
      </c>
      <c r="BY17" s="27">
        <f t="shared" si="14"/>
        <v>0</v>
      </c>
      <c r="BZ17" s="27">
        <f t="shared" si="14"/>
        <v>0</v>
      </c>
      <c r="CA17" s="27">
        <f t="shared" si="14"/>
        <v>0</v>
      </c>
      <c r="CB17" s="27">
        <f t="shared" si="14"/>
        <v>317.26</v>
      </c>
      <c r="CC17" s="26">
        <f t="shared" si="14"/>
        <v>0</v>
      </c>
      <c r="CD17" s="27">
        <f>$I$17/$I$29*100</f>
        <v>40.570327604907</v>
      </c>
      <c r="CE17" s="27">
        <v>63.54</v>
      </c>
      <c r="CG17" s="27">
        <v>0</v>
      </c>
      <c r="CH17" s="27">
        <v>0</v>
      </c>
      <c r="CI17" s="27">
        <v>0</v>
      </c>
      <c r="CJ17" s="27">
        <v>0</v>
      </c>
      <c r="CK17" s="27">
        <v>0</v>
      </c>
      <c r="CL17" s="27">
        <v>0</v>
      </c>
      <c r="CM17" s="27">
        <v>0</v>
      </c>
      <c r="CN17" s="27">
        <v>0</v>
      </c>
      <c r="CO17" s="27">
        <v>0</v>
      </c>
      <c r="CP17" s="27">
        <v>10</v>
      </c>
      <c r="CQ17" s="27">
        <v>0</v>
      </c>
    </row>
    <row r="18" spans="1:95" s="5" customFormat="1" ht="14" x14ac:dyDescent="0.3">
      <c r="A18" s="5">
        <f t="shared" ref="A18:AF18" si="15">A140</f>
        <v>0</v>
      </c>
      <c r="B18" s="16" t="str">
        <f t="shared" si="15"/>
        <v xml:space="preserve">Норма на завтрак </v>
      </c>
      <c r="C18" s="11">
        <f t="shared" si="15"/>
        <v>0</v>
      </c>
      <c r="D18" s="11" t="str">
        <f t="shared" si="15"/>
        <v>18,0-22,5</v>
      </c>
      <c r="E18" s="11">
        <f t="shared" si="15"/>
        <v>0</v>
      </c>
      <c r="F18" s="11" t="str">
        <f t="shared" si="15"/>
        <v>18,4-23,0</v>
      </c>
      <c r="G18" s="11">
        <f t="shared" si="15"/>
        <v>0</v>
      </c>
      <c r="H18" s="11" t="str">
        <f t="shared" si="15"/>
        <v>76,6-95,8</v>
      </c>
      <c r="I18" s="11" t="str">
        <f t="shared" si="15"/>
        <v>544,0-680,0</v>
      </c>
      <c r="J18" s="5">
        <f t="shared" si="15"/>
        <v>0</v>
      </c>
      <c r="K18" s="5">
        <f t="shared" si="15"/>
        <v>0</v>
      </c>
      <c r="L18" s="5">
        <f t="shared" si="15"/>
        <v>0</v>
      </c>
      <c r="M18" s="5">
        <f t="shared" si="15"/>
        <v>0</v>
      </c>
      <c r="N18" s="5">
        <f t="shared" si="15"/>
        <v>0</v>
      </c>
      <c r="O18" s="5">
        <f t="shared" si="15"/>
        <v>0</v>
      </c>
      <c r="P18" s="5">
        <f t="shared" si="15"/>
        <v>0</v>
      </c>
      <c r="Q18" s="5">
        <f t="shared" si="15"/>
        <v>0</v>
      </c>
      <c r="R18" s="5">
        <f t="shared" si="15"/>
        <v>0</v>
      </c>
      <c r="S18" s="5">
        <f t="shared" si="15"/>
        <v>0</v>
      </c>
      <c r="T18" s="5">
        <f t="shared" si="15"/>
        <v>0</v>
      </c>
      <c r="U18" s="5">
        <f t="shared" si="15"/>
        <v>0</v>
      </c>
      <c r="V18" s="5">
        <f t="shared" si="15"/>
        <v>0</v>
      </c>
      <c r="W18" s="5">
        <f t="shared" si="15"/>
        <v>0</v>
      </c>
      <c r="X18" s="5">
        <f t="shared" si="15"/>
        <v>0</v>
      </c>
      <c r="Y18" s="5">
        <f t="shared" si="15"/>
        <v>0</v>
      </c>
      <c r="Z18" s="5">
        <f t="shared" si="15"/>
        <v>0</v>
      </c>
      <c r="AA18" s="5">
        <f t="shared" si="15"/>
        <v>0</v>
      </c>
      <c r="AB18" s="5">
        <f t="shared" si="15"/>
        <v>0</v>
      </c>
      <c r="AC18" s="5" t="str">
        <f t="shared" si="15"/>
        <v>180,0-225,0</v>
      </c>
      <c r="AD18" s="5">
        <f t="shared" si="15"/>
        <v>0</v>
      </c>
      <c r="AE18" s="5" t="str">
        <f t="shared" si="15"/>
        <v>0,3-0,4</v>
      </c>
      <c r="AF18" s="5" t="str">
        <f t="shared" si="15"/>
        <v>0,3-0,4</v>
      </c>
      <c r="AG18" s="5">
        <f t="shared" ref="AG18:BL18" si="16">AG140</f>
        <v>0</v>
      </c>
      <c r="AH18" s="5">
        <f t="shared" si="16"/>
        <v>0</v>
      </c>
      <c r="AI18" s="5" t="str">
        <f t="shared" si="16"/>
        <v>14,0-17,5</v>
      </c>
      <c r="AJ18" s="5">
        <f t="shared" si="16"/>
        <v>0</v>
      </c>
      <c r="AK18" s="5">
        <f t="shared" si="16"/>
        <v>0</v>
      </c>
      <c r="AL18" s="5">
        <f t="shared" si="16"/>
        <v>0</v>
      </c>
      <c r="AM18" s="5">
        <f t="shared" si="16"/>
        <v>0</v>
      </c>
      <c r="AN18" s="5">
        <f t="shared" si="16"/>
        <v>0</v>
      </c>
      <c r="AO18" s="5">
        <f t="shared" si="16"/>
        <v>0</v>
      </c>
      <c r="AP18" s="5">
        <f t="shared" si="16"/>
        <v>0</v>
      </c>
      <c r="AQ18" s="5">
        <f t="shared" si="16"/>
        <v>0</v>
      </c>
      <c r="AR18" s="5">
        <f t="shared" si="16"/>
        <v>0</v>
      </c>
      <c r="AS18" s="5">
        <f t="shared" si="16"/>
        <v>0</v>
      </c>
      <c r="AT18" s="5">
        <f t="shared" si="16"/>
        <v>0</v>
      </c>
      <c r="AU18" s="5">
        <f t="shared" si="16"/>
        <v>0</v>
      </c>
      <c r="AV18" s="5">
        <f t="shared" si="16"/>
        <v>0</v>
      </c>
      <c r="AW18" s="5">
        <f t="shared" si="16"/>
        <v>0</v>
      </c>
      <c r="AX18" s="5">
        <f t="shared" si="16"/>
        <v>0</v>
      </c>
      <c r="AY18" s="5">
        <f t="shared" si="16"/>
        <v>0</v>
      </c>
      <c r="AZ18" s="5">
        <f t="shared" si="16"/>
        <v>0</v>
      </c>
      <c r="BA18" s="5">
        <f t="shared" si="16"/>
        <v>0</v>
      </c>
      <c r="BB18" s="5">
        <f t="shared" si="16"/>
        <v>0</v>
      </c>
      <c r="BC18" s="5">
        <f t="shared" si="16"/>
        <v>0</v>
      </c>
      <c r="BD18" s="5">
        <f t="shared" si="16"/>
        <v>0</v>
      </c>
      <c r="BE18" s="5">
        <f t="shared" si="16"/>
        <v>0</v>
      </c>
      <c r="BF18" s="5">
        <f t="shared" si="16"/>
        <v>0</v>
      </c>
      <c r="BG18" s="5">
        <f t="shared" si="16"/>
        <v>0</v>
      </c>
      <c r="BH18" s="5">
        <f t="shared" si="16"/>
        <v>0</v>
      </c>
      <c r="BI18" s="5">
        <f t="shared" si="16"/>
        <v>0</v>
      </c>
      <c r="BJ18" s="5">
        <f t="shared" si="16"/>
        <v>0</v>
      </c>
      <c r="BK18" s="5">
        <f t="shared" si="16"/>
        <v>0</v>
      </c>
      <c r="BL18" s="5">
        <f t="shared" si="16"/>
        <v>0</v>
      </c>
      <c r="BM18" s="5">
        <f t="shared" ref="BM18:CC18" si="17">BM140</f>
        <v>0</v>
      </c>
      <c r="BN18" s="5">
        <f t="shared" si="17"/>
        <v>0</v>
      </c>
      <c r="BO18" s="5">
        <f t="shared" si="17"/>
        <v>0</v>
      </c>
      <c r="BP18" s="5">
        <f t="shared" si="17"/>
        <v>0</v>
      </c>
      <c r="BQ18" s="5">
        <f t="shared" si="17"/>
        <v>0</v>
      </c>
      <c r="BR18" s="5">
        <f t="shared" si="17"/>
        <v>0</v>
      </c>
      <c r="BS18" s="5">
        <f t="shared" si="17"/>
        <v>0</v>
      </c>
      <c r="BT18" s="5">
        <f t="shared" si="17"/>
        <v>0</v>
      </c>
      <c r="BU18" s="5">
        <f t="shared" si="17"/>
        <v>0</v>
      </c>
      <c r="BV18" s="5">
        <f t="shared" si="17"/>
        <v>0</v>
      </c>
      <c r="BW18" s="5">
        <f t="shared" si="17"/>
        <v>0</v>
      </c>
      <c r="BX18" s="5">
        <f t="shared" si="17"/>
        <v>0</v>
      </c>
      <c r="BY18" s="5">
        <f t="shared" si="17"/>
        <v>0</v>
      </c>
      <c r="BZ18" s="5">
        <f t="shared" si="17"/>
        <v>0</v>
      </c>
      <c r="CA18" s="5">
        <f t="shared" si="17"/>
        <v>0</v>
      </c>
      <c r="CB18" s="5">
        <f t="shared" si="17"/>
        <v>0</v>
      </c>
      <c r="CC18" s="11">
        <f t="shared" si="17"/>
        <v>0</v>
      </c>
    </row>
    <row r="19" spans="1:95" s="5" customFormat="1" ht="14" x14ac:dyDescent="0.3">
      <c r="A19" s="5">
        <f t="shared" ref="A19:AF19" si="18">A141</f>
        <v>0</v>
      </c>
      <c r="B19" s="18" t="str">
        <f t="shared" si="18"/>
        <v>Обед</v>
      </c>
      <c r="C19" s="11">
        <f t="shared" si="18"/>
        <v>0</v>
      </c>
      <c r="D19" s="11">
        <f t="shared" si="18"/>
        <v>0</v>
      </c>
      <c r="E19" s="11">
        <f t="shared" si="18"/>
        <v>0</v>
      </c>
      <c r="F19" s="11">
        <f t="shared" si="18"/>
        <v>0</v>
      </c>
      <c r="G19" s="11">
        <f t="shared" si="18"/>
        <v>0</v>
      </c>
      <c r="H19" s="11">
        <f t="shared" si="18"/>
        <v>0</v>
      </c>
      <c r="I19" s="11">
        <f t="shared" si="18"/>
        <v>0</v>
      </c>
      <c r="J19" s="5">
        <f t="shared" si="18"/>
        <v>0</v>
      </c>
      <c r="K19" s="5">
        <f t="shared" si="18"/>
        <v>0</v>
      </c>
      <c r="L19" s="5">
        <f t="shared" si="18"/>
        <v>0</v>
      </c>
      <c r="M19" s="5">
        <f t="shared" si="18"/>
        <v>0</v>
      </c>
      <c r="N19" s="5">
        <f t="shared" si="18"/>
        <v>0</v>
      </c>
      <c r="O19" s="5">
        <f t="shared" si="18"/>
        <v>0</v>
      </c>
      <c r="P19" s="5">
        <f t="shared" si="18"/>
        <v>0</v>
      </c>
      <c r="Q19" s="5">
        <f t="shared" si="18"/>
        <v>0</v>
      </c>
      <c r="R19" s="5">
        <f t="shared" si="18"/>
        <v>0</v>
      </c>
      <c r="S19" s="5">
        <f t="shared" si="18"/>
        <v>0</v>
      </c>
      <c r="T19" s="5">
        <f t="shared" si="18"/>
        <v>0</v>
      </c>
      <c r="U19" s="5">
        <f t="shared" si="18"/>
        <v>0</v>
      </c>
      <c r="V19" s="5">
        <f t="shared" si="18"/>
        <v>0</v>
      </c>
      <c r="W19" s="5">
        <f t="shared" si="18"/>
        <v>0</v>
      </c>
      <c r="X19" s="5">
        <f t="shared" si="18"/>
        <v>0</v>
      </c>
      <c r="Y19" s="5">
        <f t="shared" si="18"/>
        <v>0</v>
      </c>
      <c r="Z19" s="5">
        <f t="shared" si="18"/>
        <v>0</v>
      </c>
      <c r="AA19" s="5">
        <f t="shared" si="18"/>
        <v>0</v>
      </c>
      <c r="AB19" s="5">
        <f t="shared" si="18"/>
        <v>0</v>
      </c>
      <c r="AC19" s="5">
        <f t="shared" si="18"/>
        <v>0</v>
      </c>
      <c r="AD19" s="5">
        <f t="shared" si="18"/>
        <v>0</v>
      </c>
      <c r="AE19" s="5">
        <f t="shared" si="18"/>
        <v>0</v>
      </c>
      <c r="AF19" s="5">
        <f t="shared" si="18"/>
        <v>0</v>
      </c>
      <c r="AG19" s="5">
        <f t="shared" ref="AG19:BL19" si="19">AG141</f>
        <v>0</v>
      </c>
      <c r="AH19" s="5">
        <f t="shared" si="19"/>
        <v>0</v>
      </c>
      <c r="AI19" s="5">
        <f t="shared" si="19"/>
        <v>0</v>
      </c>
      <c r="AJ19" s="5">
        <f t="shared" si="19"/>
        <v>0</v>
      </c>
      <c r="AK19" s="5">
        <f t="shared" si="19"/>
        <v>0</v>
      </c>
      <c r="AL19" s="5">
        <f t="shared" si="19"/>
        <v>0</v>
      </c>
      <c r="AM19" s="5">
        <f t="shared" si="19"/>
        <v>0</v>
      </c>
      <c r="AN19" s="5">
        <f t="shared" si="19"/>
        <v>0</v>
      </c>
      <c r="AO19" s="5">
        <f t="shared" si="19"/>
        <v>0</v>
      </c>
      <c r="AP19" s="5">
        <f t="shared" si="19"/>
        <v>0</v>
      </c>
      <c r="AQ19" s="5">
        <f t="shared" si="19"/>
        <v>0</v>
      </c>
      <c r="AR19" s="5">
        <f t="shared" si="19"/>
        <v>0</v>
      </c>
      <c r="AS19" s="5">
        <f t="shared" si="19"/>
        <v>0</v>
      </c>
      <c r="AT19" s="5">
        <f t="shared" si="19"/>
        <v>0</v>
      </c>
      <c r="AU19" s="5">
        <f t="shared" si="19"/>
        <v>0</v>
      </c>
      <c r="AV19" s="5">
        <f t="shared" si="19"/>
        <v>0</v>
      </c>
      <c r="AW19" s="5">
        <f t="shared" si="19"/>
        <v>0</v>
      </c>
      <c r="AX19" s="5">
        <f t="shared" si="19"/>
        <v>0</v>
      </c>
      <c r="AY19" s="5">
        <f t="shared" si="19"/>
        <v>0</v>
      </c>
      <c r="AZ19" s="5">
        <f t="shared" si="19"/>
        <v>0</v>
      </c>
      <c r="BA19" s="5">
        <f t="shared" si="19"/>
        <v>0</v>
      </c>
      <c r="BB19" s="5">
        <f t="shared" si="19"/>
        <v>0</v>
      </c>
      <c r="BC19" s="5">
        <f t="shared" si="19"/>
        <v>0</v>
      </c>
      <c r="BD19" s="5">
        <f t="shared" si="19"/>
        <v>0</v>
      </c>
      <c r="BE19" s="5">
        <f t="shared" si="19"/>
        <v>0</v>
      </c>
      <c r="BF19" s="5">
        <f t="shared" si="19"/>
        <v>0</v>
      </c>
      <c r="BG19" s="5">
        <f t="shared" si="19"/>
        <v>0</v>
      </c>
      <c r="BH19" s="5">
        <f t="shared" si="19"/>
        <v>0</v>
      </c>
      <c r="BI19" s="5">
        <f t="shared" si="19"/>
        <v>0</v>
      </c>
      <c r="BJ19" s="5">
        <f t="shared" si="19"/>
        <v>0</v>
      </c>
      <c r="BK19" s="5">
        <f t="shared" si="19"/>
        <v>0</v>
      </c>
      <c r="BL19" s="5">
        <f t="shared" si="19"/>
        <v>0</v>
      </c>
      <c r="BM19" s="5">
        <f t="shared" ref="BM19:CC19" si="20">BM141</f>
        <v>0</v>
      </c>
      <c r="BN19" s="5">
        <f t="shared" si="20"/>
        <v>0</v>
      </c>
      <c r="BO19" s="5">
        <f t="shared" si="20"/>
        <v>0</v>
      </c>
      <c r="BP19" s="5">
        <f t="shared" si="20"/>
        <v>0</v>
      </c>
      <c r="BQ19" s="5">
        <f t="shared" si="20"/>
        <v>0</v>
      </c>
      <c r="BR19" s="5">
        <f t="shared" si="20"/>
        <v>0</v>
      </c>
      <c r="BS19" s="5">
        <f t="shared" si="20"/>
        <v>0</v>
      </c>
      <c r="BT19" s="5">
        <f t="shared" si="20"/>
        <v>0</v>
      </c>
      <c r="BU19" s="5">
        <f t="shared" si="20"/>
        <v>0</v>
      </c>
      <c r="BV19" s="5">
        <f t="shared" si="20"/>
        <v>0</v>
      </c>
      <c r="BW19" s="5">
        <f t="shared" si="20"/>
        <v>0</v>
      </c>
      <c r="BX19" s="5">
        <f t="shared" si="20"/>
        <v>0</v>
      </c>
      <c r="BY19" s="5">
        <f t="shared" si="20"/>
        <v>0</v>
      </c>
      <c r="BZ19" s="5">
        <f t="shared" si="20"/>
        <v>0</v>
      </c>
      <c r="CA19" s="5">
        <f t="shared" si="20"/>
        <v>0</v>
      </c>
      <c r="CB19" s="5">
        <f t="shared" si="20"/>
        <v>0</v>
      </c>
      <c r="CC19" s="11">
        <f t="shared" si="20"/>
        <v>0</v>
      </c>
    </row>
    <row r="20" spans="1:95" s="22" customFormat="1" ht="42" x14ac:dyDescent="0.3">
      <c r="A20" s="22" t="str">
        <f>"21/1"</f>
        <v>21/1</v>
      </c>
      <c r="B20" s="23" t="s">
        <v>106</v>
      </c>
      <c r="C20" s="24" t="str">
        <f>"100"</f>
        <v>100</v>
      </c>
      <c r="D20" s="24">
        <v>0.88</v>
      </c>
      <c r="E20" s="24">
        <v>0</v>
      </c>
      <c r="F20" s="24">
        <v>6.01</v>
      </c>
      <c r="G20" s="24">
        <v>6.01</v>
      </c>
      <c r="H20" s="24">
        <v>4.01</v>
      </c>
      <c r="I20" s="24">
        <v>72.147796</v>
      </c>
      <c r="J20" s="22">
        <v>0.75</v>
      </c>
      <c r="K20" s="22">
        <v>3.9</v>
      </c>
      <c r="L20" s="22">
        <v>0</v>
      </c>
      <c r="M20" s="22">
        <v>0</v>
      </c>
      <c r="N20" s="22">
        <v>2.72</v>
      </c>
      <c r="O20" s="22">
        <v>0.18</v>
      </c>
      <c r="P20" s="22">
        <v>1.1100000000000001</v>
      </c>
      <c r="Q20" s="22">
        <v>0</v>
      </c>
      <c r="R20" s="22">
        <v>0</v>
      </c>
      <c r="S20" s="22">
        <v>0.41</v>
      </c>
      <c r="T20" s="22">
        <v>1.04</v>
      </c>
      <c r="U20" s="22">
        <v>194.75</v>
      </c>
      <c r="V20" s="22">
        <v>198.56</v>
      </c>
      <c r="W20" s="22">
        <v>18.850000000000001</v>
      </c>
      <c r="X20" s="22">
        <v>15.77</v>
      </c>
      <c r="Y20" s="22">
        <v>31.81</v>
      </c>
      <c r="Z20" s="22">
        <v>0.71</v>
      </c>
      <c r="AA20" s="22">
        <v>0</v>
      </c>
      <c r="AB20" s="22">
        <v>396.12</v>
      </c>
      <c r="AC20" s="22">
        <v>67.209999999999994</v>
      </c>
      <c r="AD20" s="22">
        <v>3.02</v>
      </c>
      <c r="AE20" s="22">
        <v>0.04</v>
      </c>
      <c r="AF20" s="22">
        <v>0.04</v>
      </c>
      <c r="AG20" s="22">
        <v>0.32</v>
      </c>
      <c r="AH20" s="22">
        <v>0.47</v>
      </c>
      <c r="AI20" s="22">
        <v>16.12</v>
      </c>
      <c r="AJ20" s="22">
        <v>0</v>
      </c>
      <c r="AK20" s="22">
        <v>23.49</v>
      </c>
      <c r="AL20" s="22">
        <v>21.65</v>
      </c>
      <c r="AM20" s="22">
        <v>30.4</v>
      </c>
      <c r="AN20" s="22">
        <v>30.4</v>
      </c>
      <c r="AO20" s="22">
        <v>5.99</v>
      </c>
      <c r="AP20" s="22">
        <v>23.03</v>
      </c>
      <c r="AQ20" s="22">
        <v>5.99</v>
      </c>
      <c r="AR20" s="22">
        <v>19.350000000000001</v>
      </c>
      <c r="AS20" s="22">
        <v>24.41</v>
      </c>
      <c r="AT20" s="22">
        <v>31.32</v>
      </c>
      <c r="AU20" s="22">
        <v>87.97</v>
      </c>
      <c r="AV20" s="22">
        <v>11.98</v>
      </c>
      <c r="AW20" s="22">
        <v>22.11</v>
      </c>
      <c r="AX20" s="22">
        <v>301.23</v>
      </c>
      <c r="AY20" s="22">
        <v>0</v>
      </c>
      <c r="AZ20" s="22">
        <v>16.579999999999998</v>
      </c>
      <c r="BA20" s="22">
        <v>24.41</v>
      </c>
      <c r="BB20" s="22">
        <v>21.19</v>
      </c>
      <c r="BC20" s="22">
        <v>5.53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0.36</v>
      </c>
      <c r="BL20" s="22">
        <v>0</v>
      </c>
      <c r="BM20" s="22">
        <v>0.24</v>
      </c>
      <c r="BN20" s="22">
        <v>0.02</v>
      </c>
      <c r="BO20" s="22">
        <v>0.04</v>
      </c>
      <c r="BP20" s="22">
        <v>0</v>
      </c>
      <c r="BQ20" s="22">
        <v>0</v>
      </c>
      <c r="BR20" s="22">
        <v>0</v>
      </c>
      <c r="BS20" s="22">
        <v>1.39</v>
      </c>
      <c r="BT20" s="22">
        <v>0</v>
      </c>
      <c r="BU20" s="22">
        <v>0</v>
      </c>
      <c r="BV20" s="22">
        <v>3.47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87.9</v>
      </c>
      <c r="CC20" s="24">
        <v>0</v>
      </c>
      <c r="CE20" s="22">
        <v>66.02</v>
      </c>
      <c r="CG20" s="22">
        <v>45.18</v>
      </c>
      <c r="CH20" s="22">
        <v>24.82</v>
      </c>
      <c r="CI20" s="22">
        <v>35</v>
      </c>
      <c r="CJ20" s="22">
        <v>1625.33</v>
      </c>
      <c r="CK20" s="22">
        <v>389.17</v>
      </c>
      <c r="CL20" s="22">
        <v>1007.25</v>
      </c>
      <c r="CM20" s="22">
        <v>2.81</v>
      </c>
      <c r="CN20" s="22">
        <v>1.42</v>
      </c>
      <c r="CO20" s="22">
        <v>2.11</v>
      </c>
      <c r="CP20" s="22">
        <v>0</v>
      </c>
      <c r="CQ20" s="22">
        <v>0.5</v>
      </c>
    </row>
    <row r="21" spans="1:95" s="22" customFormat="1" ht="28" x14ac:dyDescent="0.3">
      <c r="A21" s="22" t="str">
        <f>"6/2"</f>
        <v>6/2</v>
      </c>
      <c r="B21" s="23" t="s">
        <v>107</v>
      </c>
      <c r="C21" s="24" t="str">
        <f>"250"</f>
        <v>250</v>
      </c>
      <c r="D21" s="24">
        <v>1.83</v>
      </c>
      <c r="E21" s="24">
        <v>0</v>
      </c>
      <c r="F21" s="24">
        <v>3.01</v>
      </c>
      <c r="G21" s="24">
        <v>2.68</v>
      </c>
      <c r="H21" s="24">
        <v>9.27</v>
      </c>
      <c r="I21" s="24">
        <v>68.492397499999996</v>
      </c>
      <c r="J21" s="22">
        <v>0.79</v>
      </c>
      <c r="K21" s="22">
        <v>1.63</v>
      </c>
      <c r="L21" s="22">
        <v>0</v>
      </c>
      <c r="M21" s="22">
        <v>0</v>
      </c>
      <c r="N21" s="22">
        <v>3.99</v>
      </c>
      <c r="O21" s="22">
        <v>3.5</v>
      </c>
      <c r="P21" s="22">
        <v>1.78</v>
      </c>
      <c r="Q21" s="22">
        <v>0</v>
      </c>
      <c r="R21" s="22">
        <v>0</v>
      </c>
      <c r="S21" s="22">
        <v>0.32</v>
      </c>
      <c r="T21" s="22">
        <v>1.39</v>
      </c>
      <c r="U21" s="22">
        <v>208.08</v>
      </c>
      <c r="V21" s="22">
        <v>321.5</v>
      </c>
      <c r="W21" s="22">
        <v>37.659999999999997</v>
      </c>
      <c r="X21" s="22">
        <v>19.149999999999999</v>
      </c>
      <c r="Y21" s="22">
        <v>39.67</v>
      </c>
      <c r="Z21" s="22">
        <v>0.63</v>
      </c>
      <c r="AA21" s="22">
        <v>3</v>
      </c>
      <c r="AB21" s="22">
        <v>1455.6</v>
      </c>
      <c r="AC21" s="22">
        <v>307.98</v>
      </c>
      <c r="AD21" s="22">
        <v>1.26</v>
      </c>
      <c r="AE21" s="22">
        <v>0.04</v>
      </c>
      <c r="AF21" s="22">
        <v>0.05</v>
      </c>
      <c r="AG21" s="22">
        <v>0.73</v>
      </c>
      <c r="AH21" s="22">
        <v>1.21</v>
      </c>
      <c r="AI21" s="22">
        <v>13.56</v>
      </c>
      <c r="AJ21" s="22">
        <v>0</v>
      </c>
      <c r="AK21" s="22">
        <v>94.66</v>
      </c>
      <c r="AL21" s="22">
        <v>80.459999999999994</v>
      </c>
      <c r="AM21" s="22">
        <v>133.43</v>
      </c>
      <c r="AN21" s="22">
        <v>133.88</v>
      </c>
      <c r="AO21" s="22">
        <v>40.75</v>
      </c>
      <c r="AP21" s="22">
        <v>80.72</v>
      </c>
      <c r="AQ21" s="22">
        <v>22.42</v>
      </c>
      <c r="AR21" s="22">
        <v>84.65</v>
      </c>
      <c r="AS21" s="22">
        <v>116.3</v>
      </c>
      <c r="AT21" s="22">
        <v>144.22</v>
      </c>
      <c r="AU21" s="22">
        <v>226.02</v>
      </c>
      <c r="AV21" s="22">
        <v>55.46</v>
      </c>
      <c r="AW21" s="22">
        <v>87.68</v>
      </c>
      <c r="AX21" s="22">
        <v>401.97</v>
      </c>
      <c r="AY21" s="22">
        <v>0</v>
      </c>
      <c r="AZ21" s="22">
        <v>86.32</v>
      </c>
      <c r="BA21" s="22">
        <v>87.11</v>
      </c>
      <c r="BB21" s="22">
        <v>71.819999999999993</v>
      </c>
      <c r="BC21" s="22">
        <v>30.41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0.15</v>
      </c>
      <c r="BL21" s="22">
        <v>0</v>
      </c>
      <c r="BM21" s="22">
        <v>0.09</v>
      </c>
      <c r="BN21" s="22">
        <v>0.01</v>
      </c>
      <c r="BO21" s="22">
        <v>0.02</v>
      </c>
      <c r="BP21" s="22">
        <v>0</v>
      </c>
      <c r="BQ21" s="22">
        <v>0</v>
      </c>
      <c r="BR21" s="22">
        <v>0</v>
      </c>
      <c r="BS21" s="22">
        <v>0.56000000000000005</v>
      </c>
      <c r="BT21" s="22">
        <v>0</v>
      </c>
      <c r="BU21" s="22">
        <v>0</v>
      </c>
      <c r="BV21" s="22">
        <v>1.5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293.23</v>
      </c>
      <c r="CC21" s="24">
        <v>0</v>
      </c>
      <c r="CE21" s="22">
        <v>245.6</v>
      </c>
      <c r="CG21" s="22">
        <v>12.58</v>
      </c>
      <c r="CH21" s="22">
        <v>7.05</v>
      </c>
      <c r="CI21" s="22">
        <v>9.82</v>
      </c>
      <c r="CJ21" s="22">
        <v>466.17</v>
      </c>
      <c r="CK21" s="22">
        <v>166.73</v>
      </c>
      <c r="CL21" s="22">
        <v>316.45</v>
      </c>
      <c r="CM21" s="22">
        <v>23.15</v>
      </c>
      <c r="CN21" s="22">
        <v>14.4</v>
      </c>
      <c r="CO21" s="22">
        <v>18.77</v>
      </c>
      <c r="CP21" s="22">
        <v>0</v>
      </c>
      <c r="CQ21" s="22">
        <v>0.5</v>
      </c>
    </row>
    <row r="22" spans="1:95" s="22" customFormat="1" ht="28" x14ac:dyDescent="0.3">
      <c r="A22" s="22" t="str">
        <f>"227"</f>
        <v>227</v>
      </c>
      <c r="B22" s="23" t="s">
        <v>108</v>
      </c>
      <c r="C22" s="24" t="str">
        <f>"180"</f>
        <v>180</v>
      </c>
      <c r="D22" s="24">
        <v>6.36</v>
      </c>
      <c r="E22" s="24">
        <v>0.02</v>
      </c>
      <c r="F22" s="24">
        <v>4.2300000000000004</v>
      </c>
      <c r="G22" s="24">
        <v>0</v>
      </c>
      <c r="H22" s="24">
        <v>40.98</v>
      </c>
      <c r="I22" s="24">
        <v>226.87392745945951</v>
      </c>
      <c r="J22" s="22">
        <v>2.73</v>
      </c>
      <c r="K22" s="22">
        <v>0.12</v>
      </c>
      <c r="L22" s="22">
        <v>2.73</v>
      </c>
      <c r="M22" s="22">
        <v>0</v>
      </c>
      <c r="N22" s="22">
        <v>1.1499999999999999</v>
      </c>
      <c r="O22" s="22">
        <v>37.76</v>
      </c>
      <c r="P22" s="22">
        <v>2.06</v>
      </c>
      <c r="Q22" s="22">
        <v>0</v>
      </c>
      <c r="R22" s="22">
        <v>0</v>
      </c>
      <c r="S22" s="22">
        <v>0</v>
      </c>
      <c r="T22" s="22">
        <v>0.32</v>
      </c>
      <c r="U22" s="22">
        <v>2.1800000000000002</v>
      </c>
      <c r="V22" s="22">
        <v>66.989999999999995</v>
      </c>
      <c r="W22" s="22">
        <v>10.76</v>
      </c>
      <c r="X22" s="22">
        <v>8.5299999999999994</v>
      </c>
      <c r="Y22" s="22">
        <v>47.2</v>
      </c>
      <c r="Z22" s="22">
        <v>0.86</v>
      </c>
      <c r="AA22" s="22">
        <v>17.22</v>
      </c>
      <c r="AB22" s="22">
        <v>14.79</v>
      </c>
      <c r="AC22" s="22">
        <v>31.77</v>
      </c>
      <c r="AD22" s="22">
        <v>0.97</v>
      </c>
      <c r="AE22" s="22">
        <v>0.08</v>
      </c>
      <c r="AF22" s="22">
        <v>0.02</v>
      </c>
      <c r="AG22" s="22">
        <v>0.59</v>
      </c>
      <c r="AH22" s="22">
        <v>1.79</v>
      </c>
      <c r="AI22" s="22">
        <v>0</v>
      </c>
      <c r="AJ22" s="22">
        <v>0</v>
      </c>
      <c r="AK22" s="22">
        <v>275.45999999999998</v>
      </c>
      <c r="AL22" s="22">
        <v>251.79</v>
      </c>
      <c r="AM22" s="22">
        <v>471.75</v>
      </c>
      <c r="AN22" s="22">
        <v>147.06</v>
      </c>
      <c r="AO22" s="22">
        <v>89.81</v>
      </c>
      <c r="AP22" s="22">
        <v>182.3</v>
      </c>
      <c r="AQ22" s="22">
        <v>59.43</v>
      </c>
      <c r="AR22" s="22">
        <v>292.74</v>
      </c>
      <c r="AS22" s="22">
        <v>193.46</v>
      </c>
      <c r="AT22" s="22">
        <v>233.51</v>
      </c>
      <c r="AU22" s="22">
        <v>199.86</v>
      </c>
      <c r="AV22" s="22">
        <v>117.4</v>
      </c>
      <c r="AW22" s="22">
        <v>204.66</v>
      </c>
      <c r="AX22" s="22">
        <v>1798.34</v>
      </c>
      <c r="AY22" s="22">
        <v>0</v>
      </c>
      <c r="AZ22" s="22">
        <v>566.62</v>
      </c>
      <c r="BA22" s="22">
        <v>293.11</v>
      </c>
      <c r="BB22" s="22">
        <v>146.97</v>
      </c>
      <c r="BC22" s="22">
        <v>116.67</v>
      </c>
      <c r="BD22" s="22">
        <v>0.16</v>
      </c>
      <c r="BE22" s="22">
        <v>0.04</v>
      </c>
      <c r="BF22" s="22">
        <v>0.03</v>
      </c>
      <c r="BG22" s="22">
        <v>0.08</v>
      </c>
      <c r="BH22" s="22">
        <v>0.1</v>
      </c>
      <c r="BI22" s="22">
        <v>0.34</v>
      </c>
      <c r="BJ22" s="22">
        <v>0</v>
      </c>
      <c r="BK22" s="22">
        <v>1.1499999999999999</v>
      </c>
      <c r="BL22" s="22">
        <v>0</v>
      </c>
      <c r="BM22" s="22">
        <v>0.33</v>
      </c>
      <c r="BN22" s="22">
        <v>0</v>
      </c>
      <c r="BO22" s="22">
        <v>0</v>
      </c>
      <c r="BP22" s="22">
        <v>0</v>
      </c>
      <c r="BQ22" s="22">
        <v>0</v>
      </c>
      <c r="BR22" s="22">
        <v>0.13</v>
      </c>
      <c r="BS22" s="22">
        <v>0.98</v>
      </c>
      <c r="BT22" s="22">
        <v>0</v>
      </c>
      <c r="BU22" s="22">
        <v>0</v>
      </c>
      <c r="BV22" s="22">
        <v>0.28999999999999998</v>
      </c>
      <c r="BW22" s="22">
        <v>0.01</v>
      </c>
      <c r="BX22" s="22">
        <v>0</v>
      </c>
      <c r="BY22" s="22">
        <v>0</v>
      </c>
      <c r="BZ22" s="22">
        <v>0</v>
      </c>
      <c r="CA22" s="22">
        <v>0</v>
      </c>
      <c r="CB22" s="22">
        <v>8.75</v>
      </c>
      <c r="CC22" s="24">
        <v>0</v>
      </c>
      <c r="CE22" s="22">
        <v>19.690000000000001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0</v>
      </c>
      <c r="CP22" s="22">
        <v>0</v>
      </c>
      <c r="CQ22" s="22">
        <v>0</v>
      </c>
    </row>
    <row r="23" spans="1:95" s="22" customFormat="1" ht="14" x14ac:dyDescent="0.3">
      <c r="A23" s="22" t="str">
        <f>"96"</f>
        <v>96</v>
      </c>
      <c r="B23" s="23" t="s">
        <v>109</v>
      </c>
      <c r="C23" s="24" t="str">
        <f>"100"</f>
        <v>100</v>
      </c>
      <c r="D23" s="24">
        <v>13.8</v>
      </c>
      <c r="E23" s="24">
        <v>13.26</v>
      </c>
      <c r="F23" s="24">
        <v>14.3</v>
      </c>
      <c r="G23" s="24">
        <v>0</v>
      </c>
      <c r="H23" s="24">
        <v>3.48</v>
      </c>
      <c r="I23" s="24">
        <v>197.30847549999999</v>
      </c>
      <c r="J23" s="22">
        <v>6.03</v>
      </c>
      <c r="K23" s="22">
        <v>2.17</v>
      </c>
      <c r="L23" s="22">
        <v>6.03</v>
      </c>
      <c r="M23" s="22">
        <v>0</v>
      </c>
      <c r="N23" s="22">
        <v>1.21</v>
      </c>
      <c r="O23" s="22">
        <v>1.89</v>
      </c>
      <c r="P23" s="22">
        <v>0.37</v>
      </c>
      <c r="Q23" s="22">
        <v>0</v>
      </c>
      <c r="R23" s="22">
        <v>0</v>
      </c>
      <c r="S23" s="22">
        <v>0.09</v>
      </c>
      <c r="T23" s="22">
        <v>1.31</v>
      </c>
      <c r="U23" s="22">
        <v>153.78</v>
      </c>
      <c r="V23" s="22">
        <v>272.74</v>
      </c>
      <c r="W23" s="22">
        <v>11.27</v>
      </c>
      <c r="X23" s="22">
        <v>18.59</v>
      </c>
      <c r="Y23" s="22">
        <v>142.81</v>
      </c>
      <c r="Z23" s="22">
        <v>2.09</v>
      </c>
      <c r="AA23" s="22">
        <v>0</v>
      </c>
      <c r="AB23" s="22">
        <v>39.78</v>
      </c>
      <c r="AC23" s="22">
        <v>9.75</v>
      </c>
      <c r="AD23" s="22">
        <v>1.88</v>
      </c>
      <c r="AE23" s="22">
        <v>0.03</v>
      </c>
      <c r="AF23" s="22">
        <v>0.08</v>
      </c>
      <c r="AG23" s="22">
        <v>2.76</v>
      </c>
      <c r="AH23" s="22">
        <v>6.69</v>
      </c>
      <c r="AI23" s="22">
        <v>0.28000000000000003</v>
      </c>
      <c r="AJ23" s="22">
        <v>0</v>
      </c>
      <c r="AK23" s="22">
        <v>750.55</v>
      </c>
      <c r="AL23" s="22">
        <v>569.07000000000005</v>
      </c>
      <c r="AM23" s="22">
        <v>1075.3699999999999</v>
      </c>
      <c r="AN23" s="22">
        <v>1139.6199999999999</v>
      </c>
      <c r="AO23" s="22">
        <v>321.37</v>
      </c>
      <c r="AP23" s="22">
        <v>580.85</v>
      </c>
      <c r="AQ23" s="22">
        <v>152.41</v>
      </c>
      <c r="AR23" s="22">
        <v>580.21</v>
      </c>
      <c r="AS23" s="22">
        <v>783.13</v>
      </c>
      <c r="AT23" s="22">
        <v>754.36</v>
      </c>
      <c r="AU23" s="22">
        <v>1271.79</v>
      </c>
      <c r="AV23" s="22">
        <v>511.58</v>
      </c>
      <c r="AW23" s="22">
        <v>677.44</v>
      </c>
      <c r="AX23" s="22">
        <v>2273.5</v>
      </c>
      <c r="AY23" s="22">
        <v>206.76</v>
      </c>
      <c r="AZ23" s="22">
        <v>514.38</v>
      </c>
      <c r="BA23" s="22">
        <v>569.52</v>
      </c>
      <c r="BB23" s="22">
        <v>475.84</v>
      </c>
      <c r="BC23" s="22">
        <v>190.02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0.18</v>
      </c>
      <c r="BL23" s="22">
        <v>0</v>
      </c>
      <c r="BM23" s="22">
        <v>0.12</v>
      </c>
      <c r="BN23" s="22">
        <v>0.01</v>
      </c>
      <c r="BO23" s="22">
        <v>0.02</v>
      </c>
      <c r="BP23" s="22">
        <v>0</v>
      </c>
      <c r="BQ23" s="22">
        <v>0</v>
      </c>
      <c r="BR23" s="22">
        <v>0</v>
      </c>
      <c r="BS23" s="22">
        <v>0.68</v>
      </c>
      <c r="BT23" s="22">
        <v>0</v>
      </c>
      <c r="BU23" s="22">
        <v>0</v>
      </c>
      <c r="BV23" s="22">
        <v>1.7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60.82</v>
      </c>
      <c r="CC23" s="24">
        <v>0</v>
      </c>
      <c r="CE23" s="22">
        <v>6.63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  <c r="CO23" s="22">
        <v>0</v>
      </c>
      <c r="CP23" s="22">
        <v>0</v>
      </c>
      <c r="CQ23" s="22">
        <v>0.42</v>
      </c>
    </row>
    <row r="24" spans="1:95" s="22" customFormat="1" ht="14" x14ac:dyDescent="0.3">
      <c r="A24" s="22" t="str">
        <f>"310"</f>
        <v>310</v>
      </c>
      <c r="B24" s="23" t="s">
        <v>110</v>
      </c>
      <c r="C24" s="24" t="str">
        <f>"200"</f>
        <v>200</v>
      </c>
      <c r="D24" s="24">
        <v>0.53</v>
      </c>
      <c r="E24" s="24">
        <v>0.17</v>
      </c>
      <c r="F24" s="24">
        <v>0.06</v>
      </c>
      <c r="G24" s="24">
        <v>0</v>
      </c>
      <c r="H24" s="24">
        <v>32.22</v>
      </c>
      <c r="I24" s="24">
        <v>122.85033287999998</v>
      </c>
      <c r="J24" s="22">
        <v>0</v>
      </c>
      <c r="K24" s="22">
        <v>0</v>
      </c>
      <c r="L24" s="22">
        <v>0</v>
      </c>
      <c r="M24" s="22">
        <v>0</v>
      </c>
      <c r="N24" s="22">
        <v>30.67</v>
      </c>
      <c r="O24" s="22">
        <v>0.25</v>
      </c>
      <c r="P24" s="22">
        <v>1.3</v>
      </c>
      <c r="Q24" s="22">
        <v>0</v>
      </c>
      <c r="R24" s="22">
        <v>0</v>
      </c>
      <c r="S24" s="22">
        <v>0</v>
      </c>
      <c r="T24" s="22">
        <v>0.38</v>
      </c>
      <c r="U24" s="22">
        <v>0.2</v>
      </c>
      <c r="V24" s="22">
        <v>124.52</v>
      </c>
      <c r="W24" s="22">
        <v>14.19</v>
      </c>
      <c r="X24" s="22">
        <v>8.07</v>
      </c>
      <c r="Y24" s="22">
        <v>10.59</v>
      </c>
      <c r="Z24" s="22">
        <v>0.89</v>
      </c>
      <c r="AA24" s="22">
        <v>0</v>
      </c>
      <c r="AB24" s="22">
        <v>115.34</v>
      </c>
      <c r="AC24" s="22">
        <v>0</v>
      </c>
      <c r="AD24" s="22">
        <v>0</v>
      </c>
      <c r="AE24" s="22">
        <v>0.06</v>
      </c>
      <c r="AF24" s="22">
        <v>0.19</v>
      </c>
      <c r="AG24" s="22">
        <v>0.3</v>
      </c>
      <c r="AH24" s="22">
        <v>0</v>
      </c>
      <c r="AI24" s="22">
        <v>0.11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200.03</v>
      </c>
      <c r="CC24" s="24">
        <v>0</v>
      </c>
      <c r="CE24" s="22">
        <v>19.22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  <c r="CO24" s="22">
        <v>0</v>
      </c>
      <c r="CP24" s="22">
        <v>20</v>
      </c>
      <c r="CQ24" s="22">
        <v>0</v>
      </c>
    </row>
    <row r="25" spans="1:95" s="22" customFormat="1" ht="28" x14ac:dyDescent="0.3">
      <c r="A25" s="22" t="str">
        <f>"-"</f>
        <v>-</v>
      </c>
      <c r="B25" s="23" t="s">
        <v>94</v>
      </c>
      <c r="C25" s="24" t="str">
        <f>"30"</f>
        <v>30</v>
      </c>
      <c r="D25" s="24">
        <v>2.2799999999999998</v>
      </c>
      <c r="E25" s="24">
        <v>0</v>
      </c>
      <c r="F25" s="24">
        <v>0.24</v>
      </c>
      <c r="G25" s="24">
        <v>0.24</v>
      </c>
      <c r="H25" s="24">
        <v>15.54</v>
      </c>
      <c r="I25" s="24">
        <v>73.563000000000002</v>
      </c>
      <c r="J25" s="22">
        <v>0.06</v>
      </c>
      <c r="K25" s="22">
        <v>0</v>
      </c>
      <c r="L25" s="22">
        <v>0</v>
      </c>
      <c r="M25" s="22">
        <v>0</v>
      </c>
      <c r="N25" s="22">
        <v>0.21</v>
      </c>
      <c r="O25" s="22">
        <v>14.55</v>
      </c>
      <c r="P25" s="22">
        <v>0.78</v>
      </c>
      <c r="Q25" s="22">
        <v>0</v>
      </c>
      <c r="R25" s="22">
        <v>0</v>
      </c>
      <c r="S25" s="22">
        <v>0.09</v>
      </c>
      <c r="T25" s="22">
        <v>0.51</v>
      </c>
      <c r="U25" s="22">
        <v>149.69999999999999</v>
      </c>
      <c r="V25" s="22">
        <v>27.9</v>
      </c>
      <c r="W25" s="22">
        <v>6</v>
      </c>
      <c r="X25" s="22">
        <v>4.2</v>
      </c>
      <c r="Y25" s="22">
        <v>19.5</v>
      </c>
      <c r="Z25" s="22">
        <v>0.33</v>
      </c>
      <c r="AA25" s="22">
        <v>0</v>
      </c>
      <c r="AB25" s="22">
        <v>0</v>
      </c>
      <c r="AC25" s="22">
        <v>0</v>
      </c>
      <c r="AD25" s="22">
        <v>0.33</v>
      </c>
      <c r="AE25" s="22">
        <v>0.03</v>
      </c>
      <c r="AF25" s="22">
        <v>0.01</v>
      </c>
      <c r="AG25" s="22">
        <v>0.27</v>
      </c>
      <c r="AH25" s="22">
        <v>0.66</v>
      </c>
      <c r="AI25" s="22">
        <v>0</v>
      </c>
      <c r="AJ25" s="22">
        <v>0</v>
      </c>
      <c r="AK25" s="22">
        <v>104.4</v>
      </c>
      <c r="AL25" s="22">
        <v>95.4</v>
      </c>
      <c r="AM25" s="22">
        <v>178.2</v>
      </c>
      <c r="AN25" s="22">
        <v>56.7</v>
      </c>
      <c r="AO25" s="22">
        <v>34.200000000000003</v>
      </c>
      <c r="AP25" s="22">
        <v>69.3</v>
      </c>
      <c r="AQ25" s="22">
        <v>22.2</v>
      </c>
      <c r="AR25" s="22">
        <v>110.4</v>
      </c>
      <c r="AS25" s="22">
        <v>72.900000000000006</v>
      </c>
      <c r="AT25" s="22">
        <v>88.5</v>
      </c>
      <c r="AU25" s="22">
        <v>75.599999999999994</v>
      </c>
      <c r="AV25" s="22">
        <v>44.4</v>
      </c>
      <c r="AW25" s="22">
        <v>77.400000000000006</v>
      </c>
      <c r="AX25" s="22">
        <v>676.2</v>
      </c>
      <c r="AY25" s="22">
        <v>0</v>
      </c>
      <c r="AZ25" s="22">
        <v>212.7</v>
      </c>
      <c r="BA25" s="22">
        <v>110.4</v>
      </c>
      <c r="BB25" s="22">
        <v>56.1</v>
      </c>
      <c r="BC25" s="22">
        <v>44.1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0.03</v>
      </c>
      <c r="BJ25" s="22">
        <v>0</v>
      </c>
      <c r="BK25" s="22">
        <v>0</v>
      </c>
      <c r="BL25" s="22">
        <v>0</v>
      </c>
      <c r="BM25" s="22">
        <v>0</v>
      </c>
      <c r="BN25" s="22">
        <v>0.03</v>
      </c>
      <c r="BO25" s="22">
        <v>0</v>
      </c>
      <c r="BP25" s="22">
        <v>0</v>
      </c>
      <c r="BQ25" s="22">
        <v>0</v>
      </c>
      <c r="BR25" s="22">
        <v>0</v>
      </c>
      <c r="BS25" s="22">
        <v>0.02</v>
      </c>
      <c r="BT25" s="22">
        <v>0</v>
      </c>
      <c r="BU25" s="22">
        <v>0</v>
      </c>
      <c r="BV25" s="22">
        <v>0.11</v>
      </c>
      <c r="BW25" s="22">
        <v>0.01</v>
      </c>
      <c r="BX25" s="22">
        <v>0</v>
      </c>
      <c r="BY25" s="22">
        <v>0</v>
      </c>
      <c r="BZ25" s="22">
        <v>0</v>
      </c>
      <c r="CA25" s="22">
        <v>0</v>
      </c>
      <c r="CB25" s="22">
        <v>11.34</v>
      </c>
      <c r="CC25" s="24">
        <v>0</v>
      </c>
      <c r="CE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</row>
    <row r="26" spans="1:95" s="19" customFormat="1" ht="28" x14ac:dyDescent="0.3">
      <c r="A26" s="19" t="str">
        <f>"-"</f>
        <v>-</v>
      </c>
      <c r="B26" s="20" t="s">
        <v>111</v>
      </c>
      <c r="C26" s="21" t="str">
        <f>"30"</f>
        <v>30</v>
      </c>
      <c r="D26" s="21">
        <v>1.98</v>
      </c>
      <c r="E26" s="21">
        <v>0</v>
      </c>
      <c r="F26" s="21">
        <v>0.36</v>
      </c>
      <c r="G26" s="21">
        <v>0.36</v>
      </c>
      <c r="H26" s="21">
        <v>12.51</v>
      </c>
      <c r="I26" s="21">
        <v>58.013999999999996</v>
      </c>
      <c r="J26" s="19">
        <v>0.06</v>
      </c>
      <c r="K26" s="19">
        <v>0</v>
      </c>
      <c r="L26" s="19">
        <v>0</v>
      </c>
      <c r="M26" s="19">
        <v>0</v>
      </c>
      <c r="N26" s="19">
        <v>0.36</v>
      </c>
      <c r="O26" s="19">
        <v>9.66</v>
      </c>
      <c r="P26" s="19">
        <v>2.4900000000000002</v>
      </c>
      <c r="Q26" s="19">
        <v>0</v>
      </c>
      <c r="R26" s="19">
        <v>0</v>
      </c>
      <c r="S26" s="19">
        <v>0.3</v>
      </c>
      <c r="T26" s="19">
        <v>0.75</v>
      </c>
      <c r="U26" s="19">
        <v>183</v>
      </c>
      <c r="V26" s="19">
        <v>73.5</v>
      </c>
      <c r="W26" s="19">
        <v>10.5</v>
      </c>
      <c r="X26" s="19">
        <v>14.1</v>
      </c>
      <c r="Y26" s="19">
        <v>47.4</v>
      </c>
      <c r="Z26" s="19">
        <v>1.17</v>
      </c>
      <c r="AA26" s="19">
        <v>0</v>
      </c>
      <c r="AB26" s="19">
        <v>1.5</v>
      </c>
      <c r="AC26" s="19">
        <v>0.3</v>
      </c>
      <c r="AD26" s="19">
        <v>0.42</v>
      </c>
      <c r="AE26" s="19">
        <v>0.05</v>
      </c>
      <c r="AF26" s="19">
        <v>0.02</v>
      </c>
      <c r="AG26" s="19">
        <v>0.21</v>
      </c>
      <c r="AH26" s="19">
        <v>0.6</v>
      </c>
      <c r="AI26" s="19">
        <v>0</v>
      </c>
      <c r="AJ26" s="19">
        <v>0</v>
      </c>
      <c r="AK26" s="19">
        <v>96.6</v>
      </c>
      <c r="AL26" s="19">
        <v>74.400000000000006</v>
      </c>
      <c r="AM26" s="19">
        <v>128.1</v>
      </c>
      <c r="AN26" s="19">
        <v>66.900000000000006</v>
      </c>
      <c r="AO26" s="19">
        <v>27.9</v>
      </c>
      <c r="AP26" s="19">
        <v>59.4</v>
      </c>
      <c r="AQ26" s="19">
        <v>24</v>
      </c>
      <c r="AR26" s="19">
        <v>111.3</v>
      </c>
      <c r="AS26" s="19">
        <v>89.1</v>
      </c>
      <c r="AT26" s="19">
        <v>87.3</v>
      </c>
      <c r="AU26" s="19">
        <v>139.19999999999999</v>
      </c>
      <c r="AV26" s="19">
        <v>37.200000000000003</v>
      </c>
      <c r="AW26" s="19">
        <v>93</v>
      </c>
      <c r="AX26" s="19">
        <v>458.7</v>
      </c>
      <c r="AY26" s="19">
        <v>0</v>
      </c>
      <c r="AZ26" s="19">
        <v>157.80000000000001</v>
      </c>
      <c r="BA26" s="19">
        <v>87.3</v>
      </c>
      <c r="BB26" s="19">
        <v>54</v>
      </c>
      <c r="BC26" s="19">
        <v>39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0.04</v>
      </c>
      <c r="BL26" s="19">
        <v>0</v>
      </c>
      <c r="BM26" s="19">
        <v>0</v>
      </c>
      <c r="BN26" s="19">
        <v>0.01</v>
      </c>
      <c r="BO26" s="19">
        <v>0</v>
      </c>
      <c r="BP26" s="19">
        <v>0</v>
      </c>
      <c r="BQ26" s="19">
        <v>0</v>
      </c>
      <c r="BR26" s="19">
        <v>0</v>
      </c>
      <c r="BS26" s="19">
        <v>0.03</v>
      </c>
      <c r="BT26" s="19">
        <v>0</v>
      </c>
      <c r="BU26" s="19">
        <v>0</v>
      </c>
      <c r="BV26" s="19">
        <v>0.14000000000000001</v>
      </c>
      <c r="BW26" s="19">
        <v>0.02</v>
      </c>
      <c r="BX26" s="19">
        <v>0</v>
      </c>
      <c r="BY26" s="19">
        <v>0</v>
      </c>
      <c r="BZ26" s="19">
        <v>0</v>
      </c>
      <c r="CA26" s="19">
        <v>0</v>
      </c>
      <c r="CB26" s="19">
        <v>14.1</v>
      </c>
      <c r="CC26" s="21">
        <v>0</v>
      </c>
      <c r="CE26" s="19">
        <v>0.25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0</v>
      </c>
      <c r="CN26" s="19">
        <v>0</v>
      </c>
      <c r="CO26" s="19">
        <v>0</v>
      </c>
      <c r="CP26" s="19">
        <v>0</v>
      </c>
      <c r="CQ26" s="19">
        <v>0</v>
      </c>
    </row>
    <row r="27" spans="1:95" s="27" customFormat="1" ht="14" x14ac:dyDescent="0.3">
      <c r="B27" s="25" t="s">
        <v>112</v>
      </c>
      <c r="C27" s="26"/>
      <c r="D27" s="26">
        <v>27.66</v>
      </c>
      <c r="E27" s="26">
        <v>13.46</v>
      </c>
      <c r="F27" s="26">
        <v>28.22</v>
      </c>
      <c r="G27" s="26">
        <v>9.2899999999999991</v>
      </c>
      <c r="H27" s="26">
        <v>118.01</v>
      </c>
      <c r="I27" s="26">
        <v>819.25</v>
      </c>
      <c r="J27" s="27">
        <v>10.42</v>
      </c>
      <c r="K27" s="27">
        <v>7.81</v>
      </c>
      <c r="L27" s="27">
        <v>8.76</v>
      </c>
      <c r="M27" s="27">
        <v>0</v>
      </c>
      <c r="N27" s="27">
        <v>40.31</v>
      </c>
      <c r="O27" s="27">
        <v>67.8</v>
      </c>
      <c r="P27" s="27">
        <v>9.9</v>
      </c>
      <c r="Q27" s="27">
        <v>0</v>
      </c>
      <c r="R27" s="27">
        <v>0</v>
      </c>
      <c r="S27" s="27">
        <v>1.22</v>
      </c>
      <c r="T27" s="27">
        <v>5.7</v>
      </c>
      <c r="U27" s="27">
        <v>891.67</v>
      </c>
      <c r="V27" s="27">
        <v>1085.71</v>
      </c>
      <c r="W27" s="27">
        <v>109.23</v>
      </c>
      <c r="X27" s="27">
        <v>88.41</v>
      </c>
      <c r="Y27" s="27">
        <v>338.97</v>
      </c>
      <c r="Z27" s="27">
        <v>6.69</v>
      </c>
      <c r="AA27" s="27">
        <v>20.22</v>
      </c>
      <c r="AB27" s="27">
        <v>2023.13</v>
      </c>
      <c r="AC27" s="27">
        <v>417</v>
      </c>
      <c r="AD27" s="27">
        <v>7.87</v>
      </c>
      <c r="AE27" s="27">
        <v>0.34</v>
      </c>
      <c r="AF27" s="27">
        <v>0.41</v>
      </c>
      <c r="AG27" s="27">
        <v>5.19</v>
      </c>
      <c r="AH27" s="27">
        <v>11.42</v>
      </c>
      <c r="AI27" s="27">
        <v>30.07</v>
      </c>
      <c r="AJ27" s="27">
        <v>0</v>
      </c>
      <c r="AK27" s="27">
        <v>1345.16</v>
      </c>
      <c r="AL27" s="27">
        <v>1092.77</v>
      </c>
      <c r="AM27" s="27">
        <v>2017.25</v>
      </c>
      <c r="AN27" s="27">
        <v>1574.56</v>
      </c>
      <c r="AO27" s="27">
        <v>520.02</v>
      </c>
      <c r="AP27" s="27">
        <v>995.6</v>
      </c>
      <c r="AQ27" s="27">
        <v>286.44</v>
      </c>
      <c r="AR27" s="27">
        <v>1198.6500000000001</v>
      </c>
      <c r="AS27" s="27">
        <v>1279.3</v>
      </c>
      <c r="AT27" s="27">
        <v>1339.22</v>
      </c>
      <c r="AU27" s="27">
        <v>2000.45</v>
      </c>
      <c r="AV27" s="27">
        <v>778.02</v>
      </c>
      <c r="AW27" s="27">
        <v>1162.28</v>
      </c>
      <c r="AX27" s="27">
        <v>5909.94</v>
      </c>
      <c r="AY27" s="27">
        <v>206.76</v>
      </c>
      <c r="AZ27" s="27">
        <v>1554.39</v>
      </c>
      <c r="BA27" s="27">
        <v>1171.8499999999999</v>
      </c>
      <c r="BB27" s="27">
        <v>825.91</v>
      </c>
      <c r="BC27" s="27">
        <v>425.72</v>
      </c>
      <c r="BD27" s="27">
        <v>0.16</v>
      </c>
      <c r="BE27" s="27">
        <v>0.04</v>
      </c>
      <c r="BF27" s="27">
        <v>0.03</v>
      </c>
      <c r="BG27" s="27">
        <v>0.08</v>
      </c>
      <c r="BH27" s="27">
        <v>0.1</v>
      </c>
      <c r="BI27" s="27">
        <v>0.37</v>
      </c>
      <c r="BJ27" s="27">
        <v>0</v>
      </c>
      <c r="BK27" s="27">
        <v>1.9</v>
      </c>
      <c r="BL27" s="27">
        <v>0</v>
      </c>
      <c r="BM27" s="27">
        <v>0.78</v>
      </c>
      <c r="BN27" s="27">
        <v>7.0000000000000007E-2</v>
      </c>
      <c r="BO27" s="27">
        <v>0.08</v>
      </c>
      <c r="BP27" s="27">
        <v>0</v>
      </c>
      <c r="BQ27" s="27">
        <v>0</v>
      </c>
      <c r="BR27" s="27">
        <v>0.14000000000000001</v>
      </c>
      <c r="BS27" s="27">
        <v>3.67</v>
      </c>
      <c r="BT27" s="27">
        <v>0</v>
      </c>
      <c r="BU27" s="27">
        <v>0</v>
      </c>
      <c r="BV27" s="27">
        <v>7.21</v>
      </c>
      <c r="BW27" s="27">
        <v>0.04</v>
      </c>
      <c r="BX27" s="27">
        <v>0</v>
      </c>
      <c r="BY27" s="27">
        <v>0</v>
      </c>
      <c r="BZ27" s="27">
        <v>0</v>
      </c>
      <c r="CA27" s="27">
        <v>0</v>
      </c>
      <c r="CB27" s="27">
        <v>676.16</v>
      </c>
      <c r="CC27" s="26">
        <f>SUM($CC$19:$CC$26)</f>
        <v>0</v>
      </c>
      <c r="CD27" s="27">
        <f>$I$27/$I$29*100</f>
        <v>55.190277618717197</v>
      </c>
      <c r="CE27" s="27">
        <v>357.41</v>
      </c>
      <c r="CG27" s="27">
        <v>57.76</v>
      </c>
      <c r="CH27" s="27">
        <v>31.87</v>
      </c>
      <c r="CI27" s="27">
        <v>44.82</v>
      </c>
      <c r="CJ27" s="27">
        <v>2091.5</v>
      </c>
      <c r="CK27" s="27">
        <v>555.9</v>
      </c>
      <c r="CL27" s="27">
        <v>1323.7</v>
      </c>
      <c r="CM27" s="27">
        <v>25.95</v>
      </c>
      <c r="CN27" s="27">
        <v>15.82</v>
      </c>
      <c r="CO27" s="27">
        <v>20.88</v>
      </c>
      <c r="CP27" s="27">
        <v>20</v>
      </c>
      <c r="CQ27" s="27">
        <v>1.42</v>
      </c>
    </row>
    <row r="28" spans="1:95" s="5" customFormat="1" ht="14" x14ac:dyDescent="0.3">
      <c r="B28" s="16" t="s">
        <v>113</v>
      </c>
      <c r="C28" s="11"/>
      <c r="D28" s="11" t="s">
        <v>114</v>
      </c>
      <c r="E28" s="11"/>
      <c r="F28" s="11" t="s">
        <v>115</v>
      </c>
      <c r="G28" s="11"/>
      <c r="H28" s="11" t="s">
        <v>116</v>
      </c>
      <c r="I28" s="11" t="s">
        <v>117</v>
      </c>
      <c r="AC28" s="5" t="s">
        <v>118</v>
      </c>
      <c r="AE28" s="5" t="s">
        <v>119</v>
      </c>
      <c r="AF28" s="5" t="s">
        <v>120</v>
      </c>
      <c r="AI28" s="5" t="s">
        <v>121</v>
      </c>
      <c r="CC28" s="11"/>
    </row>
    <row r="29" spans="1:95" s="27" customFormat="1" ht="14" x14ac:dyDescent="0.3">
      <c r="B29" s="25" t="s">
        <v>122</v>
      </c>
      <c r="C29" s="26"/>
      <c r="D29" s="26">
        <v>53.91</v>
      </c>
      <c r="E29" s="26">
        <v>23.21</v>
      </c>
      <c r="F29" s="26">
        <v>48.68</v>
      </c>
      <c r="G29" s="26">
        <v>9.7100000000000009</v>
      </c>
      <c r="H29" s="26">
        <v>212.68</v>
      </c>
      <c r="I29" s="26">
        <v>1484.41</v>
      </c>
      <c r="J29" s="27">
        <v>18.489999999999998</v>
      </c>
      <c r="K29" s="27">
        <v>8.01</v>
      </c>
      <c r="L29" s="27">
        <v>16.73</v>
      </c>
      <c r="M29" s="27">
        <v>0</v>
      </c>
      <c r="N29" s="27">
        <v>52.33</v>
      </c>
      <c r="O29" s="27">
        <v>146.01</v>
      </c>
      <c r="P29" s="27">
        <v>14.33</v>
      </c>
      <c r="Q29" s="27">
        <v>0</v>
      </c>
      <c r="R29" s="27">
        <v>0</v>
      </c>
      <c r="S29" s="27">
        <v>1.49</v>
      </c>
      <c r="T29" s="27">
        <v>8.2100000000000009</v>
      </c>
      <c r="U29" s="27">
        <v>1235.32</v>
      </c>
      <c r="V29" s="27">
        <v>1412.94</v>
      </c>
      <c r="W29" s="27">
        <v>171.76</v>
      </c>
      <c r="X29" s="27">
        <v>169.33</v>
      </c>
      <c r="Y29" s="27">
        <v>628.99</v>
      </c>
      <c r="Z29" s="27">
        <v>10.15</v>
      </c>
      <c r="AA29" s="27">
        <v>75.95</v>
      </c>
      <c r="AB29" s="27">
        <v>2069.9699999999998</v>
      </c>
      <c r="AC29" s="27">
        <v>524.69000000000005</v>
      </c>
      <c r="AD29" s="27">
        <v>9.23</v>
      </c>
      <c r="AE29" s="27">
        <v>0.71</v>
      </c>
      <c r="AF29" s="27">
        <v>0.54</v>
      </c>
      <c r="AG29" s="27">
        <v>9.2899999999999991</v>
      </c>
      <c r="AH29" s="27">
        <v>22.94</v>
      </c>
      <c r="AI29" s="27">
        <v>30.25</v>
      </c>
      <c r="AJ29" s="27">
        <v>0</v>
      </c>
      <c r="AK29" s="27">
        <v>1890.23</v>
      </c>
      <c r="AL29" s="27">
        <v>1591.33</v>
      </c>
      <c r="AM29" s="27">
        <v>3506.06</v>
      </c>
      <c r="AN29" s="27">
        <v>1896.45</v>
      </c>
      <c r="AO29" s="27">
        <v>807.08</v>
      </c>
      <c r="AP29" s="27">
        <v>1425.46</v>
      </c>
      <c r="AQ29" s="27">
        <v>464.99</v>
      </c>
      <c r="AR29" s="27">
        <v>1838.28</v>
      </c>
      <c r="AS29" s="27">
        <v>2229.89</v>
      </c>
      <c r="AT29" s="27">
        <v>1821.12</v>
      </c>
      <c r="AU29" s="27">
        <v>2632.6</v>
      </c>
      <c r="AV29" s="27">
        <v>1056.48</v>
      </c>
      <c r="AW29" s="27">
        <v>1529.13</v>
      </c>
      <c r="AX29" s="27">
        <v>8806.48</v>
      </c>
      <c r="AY29" s="27">
        <v>206.76</v>
      </c>
      <c r="AZ29" s="27">
        <v>2550.88</v>
      </c>
      <c r="BA29" s="27">
        <v>1903.61</v>
      </c>
      <c r="BB29" s="27">
        <v>1239.72</v>
      </c>
      <c r="BC29" s="27">
        <v>641.49</v>
      </c>
      <c r="BD29" s="27">
        <v>0.43</v>
      </c>
      <c r="BE29" s="27">
        <v>0.09</v>
      </c>
      <c r="BF29" s="27">
        <v>0.08</v>
      </c>
      <c r="BG29" s="27">
        <v>0.22</v>
      </c>
      <c r="BH29" s="27">
        <v>0.28000000000000003</v>
      </c>
      <c r="BI29" s="27">
        <v>0.98</v>
      </c>
      <c r="BJ29" s="27">
        <v>0</v>
      </c>
      <c r="BK29" s="27">
        <v>3.83</v>
      </c>
      <c r="BL29" s="27">
        <v>0</v>
      </c>
      <c r="BM29" s="27">
        <v>1.35</v>
      </c>
      <c r="BN29" s="27">
        <v>0.13</v>
      </c>
      <c r="BO29" s="27">
        <v>0.08</v>
      </c>
      <c r="BP29" s="27">
        <v>0</v>
      </c>
      <c r="BQ29" s="27">
        <v>0</v>
      </c>
      <c r="BR29" s="27">
        <v>0.35</v>
      </c>
      <c r="BS29" s="27">
        <v>5.72</v>
      </c>
      <c r="BT29" s="27">
        <v>0</v>
      </c>
      <c r="BU29" s="27">
        <v>0</v>
      </c>
      <c r="BV29" s="27">
        <v>8.85</v>
      </c>
      <c r="BW29" s="27">
        <v>0.08</v>
      </c>
      <c r="BX29" s="27">
        <v>0</v>
      </c>
      <c r="BY29" s="27">
        <v>0</v>
      </c>
      <c r="BZ29" s="27">
        <v>0</v>
      </c>
      <c r="CA29" s="27">
        <v>0</v>
      </c>
      <c r="CB29" s="27">
        <v>1112.1600000000001</v>
      </c>
      <c r="CC29" s="26">
        <v>0</v>
      </c>
      <c r="CE29" s="27">
        <v>420.95</v>
      </c>
      <c r="CG29" s="27">
        <v>57.76</v>
      </c>
      <c r="CH29" s="27">
        <v>31.87</v>
      </c>
      <c r="CI29" s="27">
        <v>44.82</v>
      </c>
      <c r="CJ29" s="27">
        <v>2091.5</v>
      </c>
      <c r="CK29" s="27">
        <v>555.9</v>
      </c>
      <c r="CL29" s="27">
        <v>1323.7</v>
      </c>
      <c r="CM29" s="27">
        <v>25.95</v>
      </c>
      <c r="CN29" s="27">
        <v>15.82</v>
      </c>
      <c r="CO29" s="27">
        <v>20.88</v>
      </c>
      <c r="CP29" s="27">
        <v>30</v>
      </c>
      <c r="CQ29" s="27">
        <v>1.42</v>
      </c>
    </row>
    <row r="30" spans="1:95" s="5" customFormat="1" ht="28" x14ac:dyDescent="0.3">
      <c r="B30" s="16" t="s">
        <v>123</v>
      </c>
      <c r="C30" s="11"/>
      <c r="D30" s="11">
        <v>54</v>
      </c>
      <c r="E30" s="11">
        <v>0</v>
      </c>
      <c r="F30" s="11">
        <v>55.199999999999996</v>
      </c>
      <c r="G30" s="11">
        <v>0</v>
      </c>
      <c r="H30" s="11">
        <v>229.79999999999998</v>
      </c>
      <c r="I30" s="11">
        <v>1632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540</v>
      </c>
      <c r="AD30" s="5">
        <v>0</v>
      </c>
      <c r="AE30" s="5">
        <v>0.84</v>
      </c>
      <c r="AF30" s="5">
        <v>0.96</v>
      </c>
      <c r="AI30" s="5">
        <v>42</v>
      </c>
      <c r="CC30" s="11"/>
      <c r="CI30" s="5">
        <v>0</v>
      </c>
      <c r="CL30" s="5">
        <v>0</v>
      </c>
      <c r="CO30" s="5">
        <v>0</v>
      </c>
    </row>
    <row r="31" spans="1:95" s="5" customFormat="1" ht="14" x14ac:dyDescent="0.3">
      <c r="B31" s="16" t="s">
        <v>124</v>
      </c>
      <c r="C31" s="11"/>
      <c r="D31" s="11">
        <f t="shared" ref="D31:I31" si="21">D29-D30</f>
        <v>-9.0000000000003411E-2</v>
      </c>
      <c r="E31" s="11">
        <f t="shared" si="21"/>
        <v>23.21</v>
      </c>
      <c r="F31" s="11">
        <f t="shared" si="21"/>
        <v>-6.519999999999996</v>
      </c>
      <c r="G31" s="11">
        <f t="shared" si="21"/>
        <v>9.7100000000000009</v>
      </c>
      <c r="H31" s="11">
        <f t="shared" si="21"/>
        <v>-17.119999999999976</v>
      </c>
      <c r="I31" s="11">
        <f t="shared" si="21"/>
        <v>-147.58999999999992</v>
      </c>
      <c r="V31" s="5">
        <f t="shared" ref="V31:AF31" si="22">V29-V30</f>
        <v>1412.94</v>
      </c>
      <c r="W31" s="5">
        <f t="shared" si="22"/>
        <v>171.76</v>
      </c>
      <c r="X31" s="5">
        <f t="shared" si="22"/>
        <v>169.33</v>
      </c>
      <c r="Y31" s="5">
        <f t="shared" si="22"/>
        <v>628.99</v>
      </c>
      <c r="Z31" s="5">
        <f t="shared" si="22"/>
        <v>10.15</v>
      </c>
      <c r="AA31" s="5">
        <f t="shared" si="22"/>
        <v>75.95</v>
      </c>
      <c r="AB31" s="5">
        <f t="shared" si="22"/>
        <v>2069.9699999999998</v>
      </c>
      <c r="AC31" s="5">
        <f t="shared" si="22"/>
        <v>-15.309999999999945</v>
      </c>
      <c r="AD31" s="5">
        <f t="shared" si="22"/>
        <v>9.23</v>
      </c>
      <c r="AE31" s="5">
        <f t="shared" si="22"/>
        <v>-0.13</v>
      </c>
      <c r="AF31" s="5">
        <f t="shared" si="22"/>
        <v>-0.41999999999999993</v>
      </c>
      <c r="AI31" s="5">
        <f>AI29-AI30</f>
        <v>-11.75</v>
      </c>
      <c r="CC31" s="11"/>
      <c r="CI31" s="5">
        <f>CI29-CI30</f>
        <v>44.82</v>
      </c>
      <c r="CL31" s="5">
        <f>CL29-CL30</f>
        <v>1323.7</v>
      </c>
      <c r="CO31" s="5">
        <f>CO29-CO30</f>
        <v>20.88</v>
      </c>
    </row>
    <row r="32" spans="1:95" s="5" customFormat="1" ht="28" x14ac:dyDescent="0.3">
      <c r="B32" s="16" t="s">
        <v>125</v>
      </c>
      <c r="C32" s="11"/>
      <c r="D32" s="11">
        <v>15</v>
      </c>
      <c r="E32" s="11"/>
      <c r="F32" s="11">
        <v>30</v>
      </c>
      <c r="G32" s="11"/>
      <c r="H32" s="11">
        <v>55</v>
      </c>
      <c r="I32" s="11"/>
      <c r="CC32" s="11"/>
    </row>
    <row r="33" spans="1:95" s="5" customFormat="1" ht="14" x14ac:dyDescent="0.3">
      <c r="B33" s="16"/>
      <c r="C33" s="11"/>
      <c r="D33" s="11"/>
      <c r="E33" s="11"/>
      <c r="F33" s="11"/>
      <c r="G33" s="11"/>
      <c r="H33" s="11"/>
      <c r="I33" s="11"/>
      <c r="CC33" s="11"/>
    </row>
    <row r="34" spans="1:95" s="5" customFormat="1" ht="14" x14ac:dyDescent="0.3">
      <c r="B34" s="16"/>
      <c r="C34" s="11"/>
      <c r="D34" s="11"/>
      <c r="E34" s="11"/>
      <c r="F34" s="11"/>
      <c r="G34" s="11"/>
      <c r="H34" s="11"/>
      <c r="I34" s="11"/>
      <c r="CC34" s="11"/>
    </row>
    <row r="35" spans="1:95" s="5" customFormat="1" ht="14" x14ac:dyDescent="0.3">
      <c r="B35" s="18" t="s">
        <v>126</v>
      </c>
      <c r="C35" s="11"/>
      <c r="D35" s="11"/>
      <c r="E35" s="11"/>
      <c r="F35" s="11"/>
      <c r="G35" s="11"/>
      <c r="H35" s="11"/>
      <c r="I35" s="11"/>
      <c r="CC35" s="11"/>
    </row>
    <row r="36" spans="1:95" s="5" customFormat="1" ht="14" x14ac:dyDescent="0.3">
      <c r="B36" s="16" t="s">
        <v>91</v>
      </c>
      <c r="C36" s="11"/>
      <c r="D36" s="11"/>
      <c r="E36" s="11"/>
      <c r="F36" s="11"/>
      <c r="G36" s="11"/>
      <c r="H36" s="11"/>
      <c r="I36" s="11"/>
      <c r="CC36" s="11"/>
    </row>
    <row r="37" spans="1:95" s="5" customFormat="1" ht="14" x14ac:dyDescent="0.3">
      <c r="B37" s="18" t="s">
        <v>92</v>
      </c>
      <c r="C37" s="11"/>
      <c r="D37" s="11"/>
      <c r="E37" s="11"/>
      <c r="F37" s="11"/>
      <c r="G37" s="11"/>
      <c r="H37" s="11"/>
      <c r="I37" s="11"/>
      <c r="CC37" s="11"/>
    </row>
    <row r="38" spans="1:95" s="22" customFormat="1" ht="14" x14ac:dyDescent="0.3">
      <c r="A38" s="22" t="str">
        <f>"183"</f>
        <v>183</v>
      </c>
      <c r="B38" s="23" t="s">
        <v>127</v>
      </c>
      <c r="C38" s="24" t="str">
        <f>"200"</f>
        <v>200</v>
      </c>
      <c r="D38" s="24">
        <v>11.47</v>
      </c>
      <c r="E38" s="24">
        <v>0.03</v>
      </c>
      <c r="F38" s="24">
        <v>7.37</v>
      </c>
      <c r="G38" s="24">
        <v>0</v>
      </c>
      <c r="H38" s="24">
        <v>60.02</v>
      </c>
      <c r="I38" s="24">
        <v>336.96878075675625</v>
      </c>
      <c r="J38" s="22">
        <v>3.45</v>
      </c>
      <c r="K38" s="22">
        <v>0.14000000000000001</v>
      </c>
      <c r="L38" s="22">
        <v>3.45</v>
      </c>
      <c r="M38" s="22">
        <v>0</v>
      </c>
      <c r="N38" s="22">
        <v>1.31</v>
      </c>
      <c r="O38" s="22">
        <v>48.76</v>
      </c>
      <c r="P38" s="22">
        <v>9.9499999999999993</v>
      </c>
      <c r="Q38" s="22">
        <v>0</v>
      </c>
      <c r="R38" s="22">
        <v>0</v>
      </c>
      <c r="S38" s="22">
        <v>0</v>
      </c>
      <c r="T38" s="22">
        <v>1.59</v>
      </c>
      <c r="U38" s="22">
        <v>0.37</v>
      </c>
      <c r="V38" s="22">
        <v>349.35</v>
      </c>
      <c r="W38" s="22">
        <v>18.600000000000001</v>
      </c>
      <c r="X38" s="22">
        <v>176.03</v>
      </c>
      <c r="Y38" s="22">
        <v>257.72000000000003</v>
      </c>
      <c r="Z38" s="22">
        <v>6.03</v>
      </c>
      <c r="AA38" s="22">
        <v>31.89</v>
      </c>
      <c r="AB38" s="22">
        <v>26.82</v>
      </c>
      <c r="AC38" s="22">
        <v>37.15</v>
      </c>
      <c r="AD38" s="22">
        <v>0.8</v>
      </c>
      <c r="AE38" s="22">
        <v>0.34</v>
      </c>
      <c r="AF38" s="22">
        <v>0.17</v>
      </c>
      <c r="AG38" s="22">
        <v>3.31</v>
      </c>
      <c r="AH38" s="22">
        <v>6.68</v>
      </c>
      <c r="AI38" s="22">
        <v>0</v>
      </c>
      <c r="AJ38" s="22">
        <v>0</v>
      </c>
      <c r="AK38" s="22">
        <v>537.07000000000005</v>
      </c>
      <c r="AL38" s="22">
        <v>418.98</v>
      </c>
      <c r="AM38" s="22">
        <v>678.92</v>
      </c>
      <c r="AN38" s="22">
        <v>482.7</v>
      </c>
      <c r="AO38" s="22">
        <v>291.13</v>
      </c>
      <c r="AP38" s="22">
        <v>364.77</v>
      </c>
      <c r="AQ38" s="22">
        <v>164.86</v>
      </c>
      <c r="AR38" s="22">
        <v>538.89</v>
      </c>
      <c r="AS38" s="22">
        <v>527.78</v>
      </c>
      <c r="AT38" s="22">
        <v>1017.76</v>
      </c>
      <c r="AU38" s="22">
        <v>1002.48</v>
      </c>
      <c r="AV38" s="22">
        <v>273.55</v>
      </c>
      <c r="AW38" s="22">
        <v>654.52</v>
      </c>
      <c r="AX38" s="22">
        <v>2056.6999999999998</v>
      </c>
      <c r="AY38" s="22">
        <v>0</v>
      </c>
      <c r="AZ38" s="22">
        <v>455.57</v>
      </c>
      <c r="BA38" s="22">
        <v>552.02</v>
      </c>
      <c r="BB38" s="22">
        <v>391.8</v>
      </c>
      <c r="BC38" s="22">
        <v>299.94</v>
      </c>
      <c r="BD38" s="22">
        <v>0.2</v>
      </c>
      <c r="BE38" s="22">
        <v>0.04</v>
      </c>
      <c r="BF38" s="22">
        <v>0.04</v>
      </c>
      <c r="BG38" s="22">
        <v>0.1</v>
      </c>
      <c r="BH38" s="22">
        <v>0.13</v>
      </c>
      <c r="BI38" s="22">
        <v>0.42</v>
      </c>
      <c r="BJ38" s="22">
        <v>0</v>
      </c>
      <c r="BK38" s="22">
        <v>1.78</v>
      </c>
      <c r="BL38" s="22">
        <v>0</v>
      </c>
      <c r="BM38" s="22">
        <v>0.43</v>
      </c>
      <c r="BN38" s="22">
        <v>0.01</v>
      </c>
      <c r="BO38" s="22">
        <v>0</v>
      </c>
      <c r="BP38" s="22">
        <v>0</v>
      </c>
      <c r="BQ38" s="22">
        <v>0</v>
      </c>
      <c r="BR38" s="22">
        <v>0.17</v>
      </c>
      <c r="BS38" s="22">
        <v>2.1800000000000002</v>
      </c>
      <c r="BT38" s="22">
        <v>0.02</v>
      </c>
      <c r="BU38" s="22">
        <v>0</v>
      </c>
      <c r="BV38" s="22">
        <v>1</v>
      </c>
      <c r="BW38" s="22">
        <v>0.09</v>
      </c>
      <c r="BX38" s="22">
        <v>0</v>
      </c>
      <c r="BY38" s="22">
        <v>0</v>
      </c>
      <c r="BZ38" s="22">
        <v>0</v>
      </c>
      <c r="CA38" s="22">
        <v>0</v>
      </c>
      <c r="CB38" s="22">
        <v>152</v>
      </c>
      <c r="CC38" s="24">
        <v>0</v>
      </c>
      <c r="CE38" s="22">
        <v>36.36</v>
      </c>
      <c r="CG38" s="22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  <c r="CO38" s="22">
        <v>0</v>
      </c>
      <c r="CP38" s="22">
        <v>0</v>
      </c>
      <c r="CQ38" s="22">
        <v>0</v>
      </c>
    </row>
    <row r="39" spans="1:95" s="22" customFormat="1" ht="14" x14ac:dyDescent="0.3">
      <c r="A39" s="22" t="str">
        <f>"2/9"</f>
        <v>2/9</v>
      </c>
      <c r="B39" s="23" t="s">
        <v>128</v>
      </c>
      <c r="C39" s="24" t="str">
        <f>"100"</f>
        <v>100</v>
      </c>
      <c r="D39" s="24">
        <v>11.64</v>
      </c>
      <c r="E39" s="24">
        <v>11.32</v>
      </c>
      <c r="F39" s="24">
        <v>11.19</v>
      </c>
      <c r="G39" s="24">
        <v>0.03</v>
      </c>
      <c r="H39" s="24">
        <v>2.44</v>
      </c>
      <c r="I39" s="24">
        <v>156.81160000000003</v>
      </c>
      <c r="J39" s="22">
        <v>4.46</v>
      </c>
      <c r="K39" s="22">
        <v>7.0000000000000007E-2</v>
      </c>
      <c r="L39" s="22">
        <v>0</v>
      </c>
      <c r="M39" s="22">
        <v>0</v>
      </c>
      <c r="N39" s="22">
        <v>0.23</v>
      </c>
      <c r="O39" s="22">
        <v>2.04</v>
      </c>
      <c r="P39" s="22">
        <v>0.17</v>
      </c>
      <c r="Q39" s="22">
        <v>0</v>
      </c>
      <c r="R39" s="22">
        <v>0</v>
      </c>
      <c r="S39" s="22">
        <v>0</v>
      </c>
      <c r="T39" s="22">
        <v>1.1299999999999999</v>
      </c>
      <c r="U39" s="22">
        <v>145.47999999999999</v>
      </c>
      <c r="V39" s="22">
        <v>78.08</v>
      </c>
      <c r="W39" s="22">
        <v>11.81</v>
      </c>
      <c r="X39" s="22">
        <v>9.9700000000000006</v>
      </c>
      <c r="Y39" s="22">
        <v>83.21</v>
      </c>
      <c r="Z39" s="22">
        <v>0.94</v>
      </c>
      <c r="AA39" s="22">
        <v>30.15</v>
      </c>
      <c r="AB39" s="22">
        <v>15.9</v>
      </c>
      <c r="AC39" s="22">
        <v>63.18</v>
      </c>
      <c r="AD39" s="22">
        <v>0.42</v>
      </c>
      <c r="AE39" s="22">
        <v>0.03</v>
      </c>
      <c r="AF39" s="22">
        <v>7.0000000000000007E-2</v>
      </c>
      <c r="AG39" s="22">
        <v>4.28</v>
      </c>
      <c r="AH39" s="22">
        <v>8.73</v>
      </c>
      <c r="AI39" s="22">
        <v>0.43</v>
      </c>
      <c r="AJ39" s="22">
        <v>0</v>
      </c>
      <c r="AK39" s="22">
        <v>558.47</v>
      </c>
      <c r="AL39" s="22">
        <v>443.07</v>
      </c>
      <c r="AM39" s="22">
        <v>900.67</v>
      </c>
      <c r="AN39" s="22">
        <v>989.77</v>
      </c>
      <c r="AO39" s="22">
        <v>297.08</v>
      </c>
      <c r="AP39" s="22">
        <v>540.62</v>
      </c>
      <c r="AQ39" s="22">
        <v>185.81</v>
      </c>
      <c r="AR39" s="22">
        <v>476.66</v>
      </c>
      <c r="AS39" s="22">
        <v>726.52</v>
      </c>
      <c r="AT39" s="22">
        <v>772.23</v>
      </c>
      <c r="AU39" s="22">
        <v>1023.57</v>
      </c>
      <c r="AV39" s="22">
        <v>308.14999999999998</v>
      </c>
      <c r="AW39" s="22">
        <v>863.35</v>
      </c>
      <c r="AX39" s="22">
        <v>1689.8</v>
      </c>
      <c r="AY39" s="22">
        <v>93.77</v>
      </c>
      <c r="AZ39" s="22">
        <v>572.1</v>
      </c>
      <c r="BA39" s="22">
        <v>548.4</v>
      </c>
      <c r="BB39" s="22">
        <v>405.95</v>
      </c>
      <c r="BC39" s="22">
        <v>144.77000000000001</v>
      </c>
      <c r="BD39" s="22">
        <v>0.06</v>
      </c>
      <c r="BE39" s="22">
        <v>0.03</v>
      </c>
      <c r="BF39" s="22">
        <v>0.01</v>
      </c>
      <c r="BG39" s="22">
        <v>0.03</v>
      </c>
      <c r="BH39" s="22">
        <v>0.04</v>
      </c>
      <c r="BI39" s="22">
        <v>0.18</v>
      </c>
      <c r="BJ39" s="22">
        <v>0</v>
      </c>
      <c r="BK39" s="22">
        <v>0.5</v>
      </c>
      <c r="BL39" s="22">
        <v>0</v>
      </c>
      <c r="BM39" s="22">
        <v>0.15</v>
      </c>
      <c r="BN39" s="22">
        <v>0</v>
      </c>
      <c r="BO39" s="22">
        <v>0</v>
      </c>
      <c r="BP39" s="22">
        <v>0</v>
      </c>
      <c r="BQ39" s="22">
        <v>0.03</v>
      </c>
      <c r="BR39" s="22">
        <v>0.05</v>
      </c>
      <c r="BS39" s="22">
        <v>0.41</v>
      </c>
      <c r="BT39" s="22">
        <v>0</v>
      </c>
      <c r="BU39" s="22">
        <v>0</v>
      </c>
      <c r="BV39" s="22">
        <v>0.03</v>
      </c>
      <c r="BW39" s="22">
        <v>0</v>
      </c>
      <c r="BX39" s="22">
        <v>0</v>
      </c>
      <c r="BY39" s="22">
        <v>0</v>
      </c>
      <c r="BZ39" s="22">
        <v>0</v>
      </c>
      <c r="CA39" s="22">
        <v>0</v>
      </c>
      <c r="CB39" s="22">
        <v>101.09</v>
      </c>
      <c r="CC39" s="24">
        <v>0</v>
      </c>
      <c r="CE39" s="22">
        <v>32.799999999999997</v>
      </c>
      <c r="CG39" s="22">
        <v>44.7</v>
      </c>
      <c r="CH39" s="22">
        <v>22.27</v>
      </c>
      <c r="CI39" s="22">
        <v>33.479999999999997</v>
      </c>
      <c r="CJ39" s="22">
        <v>4131.45</v>
      </c>
      <c r="CK39" s="22">
        <v>2554.29</v>
      </c>
      <c r="CL39" s="22">
        <v>3342.87</v>
      </c>
      <c r="CM39" s="22">
        <v>46.9</v>
      </c>
      <c r="CN39" s="22">
        <v>30.96</v>
      </c>
      <c r="CO39" s="22">
        <v>38.979999999999997</v>
      </c>
      <c r="CP39" s="22">
        <v>0</v>
      </c>
      <c r="CQ39" s="22">
        <v>0.5</v>
      </c>
    </row>
    <row r="40" spans="1:95" s="22" customFormat="1" ht="14" x14ac:dyDescent="0.3">
      <c r="A40" s="22" t="str">
        <f>"29/10"</f>
        <v>29/10</v>
      </c>
      <c r="B40" s="23" t="s">
        <v>129</v>
      </c>
      <c r="C40" s="24" t="str">
        <f>"200"</f>
        <v>200</v>
      </c>
      <c r="D40" s="24">
        <v>0.12</v>
      </c>
      <c r="E40" s="24">
        <v>0</v>
      </c>
      <c r="F40" s="24">
        <v>0.02</v>
      </c>
      <c r="G40" s="24">
        <v>0.02</v>
      </c>
      <c r="H40" s="24">
        <v>9.83</v>
      </c>
      <c r="I40" s="24">
        <v>38.659836097560948</v>
      </c>
      <c r="J40" s="22">
        <v>0</v>
      </c>
      <c r="K40" s="22">
        <v>0</v>
      </c>
      <c r="L40" s="22">
        <v>0</v>
      </c>
      <c r="M40" s="22">
        <v>0</v>
      </c>
      <c r="N40" s="22">
        <v>9.6999999999999993</v>
      </c>
      <c r="O40" s="22">
        <v>0</v>
      </c>
      <c r="P40" s="22">
        <v>0.13</v>
      </c>
      <c r="Q40" s="22">
        <v>0</v>
      </c>
      <c r="R40" s="22">
        <v>0</v>
      </c>
      <c r="S40" s="22">
        <v>0.28000000000000003</v>
      </c>
      <c r="T40" s="22">
        <v>0.06</v>
      </c>
      <c r="U40" s="22">
        <v>0.63</v>
      </c>
      <c r="V40" s="22">
        <v>8.16</v>
      </c>
      <c r="W40" s="22">
        <v>2.1800000000000002</v>
      </c>
      <c r="X40" s="22">
        <v>0.56000000000000005</v>
      </c>
      <c r="Y40" s="22">
        <v>1</v>
      </c>
      <c r="Z40" s="22">
        <v>0.06</v>
      </c>
      <c r="AA40" s="22">
        <v>0</v>
      </c>
      <c r="AB40" s="22">
        <v>0.44</v>
      </c>
      <c r="AC40" s="22">
        <v>0.1</v>
      </c>
      <c r="AD40" s="22">
        <v>0.01</v>
      </c>
      <c r="AE40" s="22">
        <v>0</v>
      </c>
      <c r="AF40" s="22">
        <v>0</v>
      </c>
      <c r="AG40" s="22">
        <v>0</v>
      </c>
      <c r="AH40" s="22">
        <v>0.01</v>
      </c>
      <c r="AI40" s="22">
        <v>0.78</v>
      </c>
      <c r="AJ40" s="22">
        <v>0</v>
      </c>
      <c r="AK40" s="22">
        <v>0.67</v>
      </c>
      <c r="AL40" s="22">
        <v>0.76</v>
      </c>
      <c r="AM40" s="22">
        <v>0.62</v>
      </c>
      <c r="AN40" s="22">
        <v>1.1499999999999999</v>
      </c>
      <c r="AO40" s="22">
        <v>0.28999999999999998</v>
      </c>
      <c r="AP40" s="22">
        <v>1.2</v>
      </c>
      <c r="AQ40" s="22">
        <v>0</v>
      </c>
      <c r="AR40" s="22">
        <v>1.53</v>
      </c>
      <c r="AS40" s="22">
        <v>0</v>
      </c>
      <c r="AT40" s="22">
        <v>0</v>
      </c>
      <c r="AU40" s="22">
        <v>0</v>
      </c>
      <c r="AV40" s="22">
        <v>0.86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0</v>
      </c>
      <c r="BU40" s="22">
        <v>0</v>
      </c>
      <c r="BV40" s="22">
        <v>0</v>
      </c>
      <c r="BW40" s="22">
        <v>0</v>
      </c>
      <c r="BX40" s="22">
        <v>0</v>
      </c>
      <c r="BY40" s="22">
        <v>0</v>
      </c>
      <c r="BZ40" s="22">
        <v>0</v>
      </c>
      <c r="CA40" s="22">
        <v>0</v>
      </c>
      <c r="CB40" s="22">
        <v>199.45</v>
      </c>
      <c r="CC40" s="24">
        <v>0</v>
      </c>
      <c r="CE40" s="22">
        <v>7.0000000000000007E-2</v>
      </c>
      <c r="CG40" s="22">
        <v>3.65</v>
      </c>
      <c r="CH40" s="22">
        <v>3.53</v>
      </c>
      <c r="CI40" s="22">
        <v>3.59</v>
      </c>
      <c r="CJ40" s="22">
        <v>421.24</v>
      </c>
      <c r="CK40" s="22">
        <v>162.85</v>
      </c>
      <c r="CL40" s="22">
        <v>292.04000000000002</v>
      </c>
      <c r="CM40" s="22">
        <v>37.78</v>
      </c>
      <c r="CN40" s="22">
        <v>22.59</v>
      </c>
      <c r="CO40" s="22">
        <v>30.18</v>
      </c>
      <c r="CP40" s="22">
        <v>9.76</v>
      </c>
      <c r="CQ40" s="22">
        <v>0</v>
      </c>
    </row>
    <row r="41" spans="1:95" s="19" customFormat="1" ht="28" x14ac:dyDescent="0.3">
      <c r="A41" s="19" t="str">
        <f>"-"</f>
        <v>-</v>
      </c>
      <c r="B41" s="20" t="s">
        <v>94</v>
      </c>
      <c r="C41" s="21" t="str">
        <f>"50"</f>
        <v>50</v>
      </c>
      <c r="D41" s="21">
        <v>3.8</v>
      </c>
      <c r="E41" s="21">
        <v>0</v>
      </c>
      <c r="F41" s="21">
        <v>0.4</v>
      </c>
      <c r="G41" s="21">
        <v>0.4</v>
      </c>
      <c r="H41" s="21">
        <v>25.9</v>
      </c>
      <c r="I41" s="21">
        <v>122.60499999999999</v>
      </c>
      <c r="J41" s="19">
        <v>0.1</v>
      </c>
      <c r="K41" s="19">
        <v>0</v>
      </c>
      <c r="L41" s="19">
        <v>0</v>
      </c>
      <c r="M41" s="19">
        <v>0</v>
      </c>
      <c r="N41" s="19">
        <v>0.35</v>
      </c>
      <c r="O41" s="19">
        <v>24.25</v>
      </c>
      <c r="P41" s="19">
        <v>1.3</v>
      </c>
      <c r="Q41" s="19">
        <v>0</v>
      </c>
      <c r="R41" s="19">
        <v>0</v>
      </c>
      <c r="S41" s="19">
        <v>0.15</v>
      </c>
      <c r="T41" s="19">
        <v>0.85</v>
      </c>
      <c r="U41" s="19">
        <v>249.5</v>
      </c>
      <c r="V41" s="19">
        <v>46.5</v>
      </c>
      <c r="W41" s="19">
        <v>10</v>
      </c>
      <c r="X41" s="19">
        <v>7</v>
      </c>
      <c r="Y41" s="19">
        <v>32.5</v>
      </c>
      <c r="Z41" s="19">
        <v>0.55000000000000004</v>
      </c>
      <c r="AA41" s="19">
        <v>0</v>
      </c>
      <c r="AB41" s="19">
        <v>0</v>
      </c>
      <c r="AC41" s="19">
        <v>0</v>
      </c>
      <c r="AD41" s="19">
        <v>0.55000000000000004</v>
      </c>
      <c r="AE41" s="19">
        <v>0.06</v>
      </c>
      <c r="AF41" s="19">
        <v>0.02</v>
      </c>
      <c r="AG41" s="19">
        <v>0.45</v>
      </c>
      <c r="AH41" s="19">
        <v>1.1000000000000001</v>
      </c>
      <c r="AI41" s="19">
        <v>0</v>
      </c>
      <c r="AJ41" s="19">
        <v>0</v>
      </c>
      <c r="AK41" s="19">
        <v>174</v>
      </c>
      <c r="AL41" s="19">
        <v>159</v>
      </c>
      <c r="AM41" s="19">
        <v>297</v>
      </c>
      <c r="AN41" s="19">
        <v>94.5</v>
      </c>
      <c r="AO41" s="19">
        <v>57</v>
      </c>
      <c r="AP41" s="19">
        <v>115.5</v>
      </c>
      <c r="AQ41" s="19">
        <v>37</v>
      </c>
      <c r="AR41" s="19">
        <v>184</v>
      </c>
      <c r="AS41" s="19">
        <v>121.5</v>
      </c>
      <c r="AT41" s="19">
        <v>147.5</v>
      </c>
      <c r="AU41" s="19">
        <v>126</v>
      </c>
      <c r="AV41" s="19">
        <v>74</v>
      </c>
      <c r="AW41" s="19">
        <v>129</v>
      </c>
      <c r="AX41" s="19">
        <v>1127</v>
      </c>
      <c r="AY41" s="19">
        <v>0</v>
      </c>
      <c r="AZ41" s="19">
        <v>354.5</v>
      </c>
      <c r="BA41" s="19">
        <v>184</v>
      </c>
      <c r="BB41" s="19">
        <v>93.5</v>
      </c>
      <c r="BC41" s="19">
        <v>73.5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0.05</v>
      </c>
      <c r="BJ41" s="19">
        <v>0</v>
      </c>
      <c r="BK41" s="19">
        <v>0.01</v>
      </c>
      <c r="BL41" s="19">
        <v>0</v>
      </c>
      <c r="BM41" s="19">
        <v>0</v>
      </c>
      <c r="BN41" s="19">
        <v>0.05</v>
      </c>
      <c r="BO41" s="19">
        <v>0</v>
      </c>
      <c r="BP41" s="19">
        <v>0</v>
      </c>
      <c r="BQ41" s="19">
        <v>0</v>
      </c>
      <c r="BR41" s="19">
        <v>0.01</v>
      </c>
      <c r="BS41" s="19">
        <v>0.04</v>
      </c>
      <c r="BT41" s="19">
        <v>0</v>
      </c>
      <c r="BU41" s="19">
        <v>0</v>
      </c>
      <c r="BV41" s="19">
        <v>0.18</v>
      </c>
      <c r="BW41" s="19">
        <v>0.01</v>
      </c>
      <c r="BX41" s="19">
        <v>0</v>
      </c>
      <c r="BY41" s="19">
        <v>0</v>
      </c>
      <c r="BZ41" s="19">
        <v>0</v>
      </c>
      <c r="CA41" s="19">
        <v>0</v>
      </c>
      <c r="CB41" s="19">
        <v>18.899999999999999</v>
      </c>
      <c r="CC41" s="21">
        <v>0</v>
      </c>
      <c r="CE41" s="19">
        <v>0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</row>
    <row r="42" spans="1:95" s="27" customFormat="1" ht="14" x14ac:dyDescent="0.3">
      <c r="B42" s="25" t="s">
        <v>96</v>
      </c>
      <c r="C42" s="26"/>
      <c r="D42" s="26">
        <v>27.03</v>
      </c>
      <c r="E42" s="26">
        <v>11.35</v>
      </c>
      <c r="F42" s="26">
        <v>18.98</v>
      </c>
      <c r="G42" s="26">
        <v>0.46</v>
      </c>
      <c r="H42" s="26">
        <v>98.19</v>
      </c>
      <c r="I42" s="26">
        <v>655.04999999999995</v>
      </c>
      <c r="J42" s="27">
        <v>8.01</v>
      </c>
      <c r="K42" s="27">
        <v>0.2</v>
      </c>
      <c r="L42" s="27">
        <v>3.45</v>
      </c>
      <c r="M42" s="27">
        <v>0</v>
      </c>
      <c r="N42" s="27">
        <v>11.6</v>
      </c>
      <c r="O42" s="27">
        <v>75.05</v>
      </c>
      <c r="P42" s="27">
        <v>11.54</v>
      </c>
      <c r="Q42" s="27">
        <v>0</v>
      </c>
      <c r="R42" s="27">
        <v>0</v>
      </c>
      <c r="S42" s="27">
        <v>0.43</v>
      </c>
      <c r="T42" s="27">
        <v>3.62</v>
      </c>
      <c r="U42" s="27">
        <v>395.98</v>
      </c>
      <c r="V42" s="27">
        <v>482.09</v>
      </c>
      <c r="W42" s="27">
        <v>42.59</v>
      </c>
      <c r="X42" s="27">
        <v>193.56</v>
      </c>
      <c r="Y42" s="27">
        <v>374.43</v>
      </c>
      <c r="Z42" s="27">
        <v>7.58</v>
      </c>
      <c r="AA42" s="27">
        <v>62.04</v>
      </c>
      <c r="AB42" s="27">
        <v>43.16</v>
      </c>
      <c r="AC42" s="27">
        <v>100.43</v>
      </c>
      <c r="AD42" s="27">
        <v>1.78</v>
      </c>
      <c r="AE42" s="27">
        <v>0.43</v>
      </c>
      <c r="AF42" s="27">
        <v>0.25</v>
      </c>
      <c r="AG42" s="27">
        <v>8.0500000000000007</v>
      </c>
      <c r="AH42" s="27">
        <v>16.52</v>
      </c>
      <c r="AI42" s="27">
        <v>1.21</v>
      </c>
      <c r="AJ42" s="27">
        <v>0</v>
      </c>
      <c r="AK42" s="27">
        <v>1270.21</v>
      </c>
      <c r="AL42" s="27">
        <v>1021.82</v>
      </c>
      <c r="AM42" s="27">
        <v>1877.21</v>
      </c>
      <c r="AN42" s="27">
        <v>1568.11</v>
      </c>
      <c r="AO42" s="27">
        <v>645.5</v>
      </c>
      <c r="AP42" s="27">
        <v>1022.09</v>
      </c>
      <c r="AQ42" s="27">
        <v>387.68</v>
      </c>
      <c r="AR42" s="27">
        <v>1201.08</v>
      </c>
      <c r="AS42" s="27">
        <v>1375.8</v>
      </c>
      <c r="AT42" s="27">
        <v>1937.49</v>
      </c>
      <c r="AU42" s="27">
        <v>2152.0500000000002</v>
      </c>
      <c r="AV42" s="27">
        <v>656.57</v>
      </c>
      <c r="AW42" s="27">
        <v>1646.88</v>
      </c>
      <c r="AX42" s="27">
        <v>4873.5</v>
      </c>
      <c r="AY42" s="27">
        <v>93.77</v>
      </c>
      <c r="AZ42" s="27">
        <v>1382.17</v>
      </c>
      <c r="BA42" s="27">
        <v>1284.42</v>
      </c>
      <c r="BB42" s="27">
        <v>891.24</v>
      </c>
      <c r="BC42" s="27">
        <v>518.22</v>
      </c>
      <c r="BD42" s="27">
        <v>0.26</v>
      </c>
      <c r="BE42" s="27">
        <v>7.0000000000000007E-2</v>
      </c>
      <c r="BF42" s="27">
        <v>0.05</v>
      </c>
      <c r="BG42" s="27">
        <v>0.13</v>
      </c>
      <c r="BH42" s="27">
        <v>0.17</v>
      </c>
      <c r="BI42" s="27">
        <v>0.65</v>
      </c>
      <c r="BJ42" s="27">
        <v>0</v>
      </c>
      <c r="BK42" s="27">
        <v>2.29</v>
      </c>
      <c r="BL42" s="27">
        <v>0</v>
      </c>
      <c r="BM42" s="27">
        <v>0.59</v>
      </c>
      <c r="BN42" s="27">
        <v>0.05</v>
      </c>
      <c r="BO42" s="27">
        <v>0</v>
      </c>
      <c r="BP42" s="27">
        <v>0</v>
      </c>
      <c r="BQ42" s="27">
        <v>0.03</v>
      </c>
      <c r="BR42" s="27">
        <v>0.23</v>
      </c>
      <c r="BS42" s="27">
        <v>2.62</v>
      </c>
      <c r="BT42" s="27">
        <v>0.02</v>
      </c>
      <c r="BU42" s="27">
        <v>0</v>
      </c>
      <c r="BV42" s="27">
        <v>1.21</v>
      </c>
      <c r="BW42" s="27">
        <v>0.11</v>
      </c>
      <c r="BX42" s="27">
        <v>0</v>
      </c>
      <c r="BY42" s="27">
        <v>0</v>
      </c>
      <c r="BZ42" s="27">
        <v>0</v>
      </c>
      <c r="CA42" s="27">
        <v>0</v>
      </c>
      <c r="CB42" s="27">
        <v>471.43</v>
      </c>
      <c r="CC42" s="26">
        <f>SUM($CC$37:$CC$41)</f>
        <v>0</v>
      </c>
      <c r="CD42" s="27">
        <f>$I$42/$I$53*100</f>
        <v>44.226964911451546</v>
      </c>
      <c r="CE42" s="27">
        <v>69.239999999999995</v>
      </c>
      <c r="CG42" s="27">
        <v>48.35</v>
      </c>
      <c r="CH42" s="27">
        <v>25.8</v>
      </c>
      <c r="CI42" s="27">
        <v>37.07</v>
      </c>
      <c r="CJ42" s="27">
        <v>4552.6899999999996</v>
      </c>
      <c r="CK42" s="27">
        <v>2717.14</v>
      </c>
      <c r="CL42" s="27">
        <v>3634.91</v>
      </c>
      <c r="CM42" s="27">
        <v>84.68</v>
      </c>
      <c r="CN42" s="27">
        <v>53.55</v>
      </c>
      <c r="CO42" s="27">
        <v>69.17</v>
      </c>
      <c r="CP42" s="27">
        <v>9.76</v>
      </c>
      <c r="CQ42" s="27">
        <v>0.5</v>
      </c>
    </row>
    <row r="43" spans="1:95" s="5" customFormat="1" ht="14" x14ac:dyDescent="0.3">
      <c r="B43" s="16" t="s">
        <v>97</v>
      </c>
      <c r="C43" s="11"/>
      <c r="D43" s="11" t="s">
        <v>98</v>
      </c>
      <c r="E43" s="11"/>
      <c r="F43" s="11" t="s">
        <v>99</v>
      </c>
      <c r="G43" s="11"/>
      <c r="H43" s="11" t="s">
        <v>100</v>
      </c>
      <c r="I43" s="11" t="s">
        <v>101</v>
      </c>
      <c r="AC43" s="5" t="s">
        <v>102</v>
      </c>
      <c r="AE43" s="5" t="s">
        <v>103</v>
      </c>
      <c r="AF43" s="5" t="s">
        <v>103</v>
      </c>
      <c r="AI43" s="5" t="s">
        <v>104</v>
      </c>
      <c r="CC43" s="11"/>
    </row>
    <row r="44" spans="1:95" s="5" customFormat="1" ht="14" x14ac:dyDescent="0.3">
      <c r="B44" s="18" t="s">
        <v>105</v>
      </c>
      <c r="C44" s="11"/>
      <c r="D44" s="11"/>
      <c r="E44" s="11"/>
      <c r="F44" s="11"/>
      <c r="G44" s="11"/>
      <c r="H44" s="11"/>
      <c r="I44" s="11"/>
      <c r="CC44" s="11"/>
    </row>
    <row r="45" spans="1:95" s="22" customFormat="1" ht="14" x14ac:dyDescent="0.3">
      <c r="A45" s="22" t="str">
        <f>"42"</f>
        <v>42</v>
      </c>
      <c r="B45" s="23" t="s">
        <v>130</v>
      </c>
      <c r="C45" s="24" t="str">
        <f>"100"</f>
        <v>100</v>
      </c>
      <c r="D45" s="24">
        <v>1.44</v>
      </c>
      <c r="E45" s="24">
        <v>0</v>
      </c>
      <c r="F45" s="24">
        <v>2.57</v>
      </c>
      <c r="G45" s="24">
        <v>0</v>
      </c>
      <c r="H45" s="24">
        <v>10.11</v>
      </c>
      <c r="I45" s="24">
        <v>65.987149479999999</v>
      </c>
      <c r="J45" s="22">
        <v>0.02</v>
      </c>
      <c r="K45" s="22">
        <v>0</v>
      </c>
      <c r="L45" s="22">
        <v>0.02</v>
      </c>
      <c r="M45" s="22">
        <v>0</v>
      </c>
      <c r="N45" s="22">
        <v>5.05</v>
      </c>
      <c r="O45" s="22">
        <v>3.17</v>
      </c>
      <c r="P45" s="22">
        <v>1.89</v>
      </c>
      <c r="Q45" s="22">
        <v>0</v>
      </c>
      <c r="R45" s="22">
        <v>0</v>
      </c>
      <c r="S45" s="22">
        <v>0.39</v>
      </c>
      <c r="T45" s="22">
        <v>1.89</v>
      </c>
      <c r="U45" s="22">
        <v>0</v>
      </c>
      <c r="V45" s="22">
        <v>286.35000000000002</v>
      </c>
      <c r="W45" s="22">
        <v>28.03</v>
      </c>
      <c r="X45" s="22">
        <v>19.489999999999998</v>
      </c>
      <c r="Y45" s="22">
        <v>42.97</v>
      </c>
      <c r="Z45" s="22">
        <v>0.84</v>
      </c>
      <c r="AA45" s="22">
        <v>0</v>
      </c>
      <c r="AB45" s="22">
        <v>1186.58</v>
      </c>
      <c r="AC45" s="22">
        <v>201.8</v>
      </c>
      <c r="AD45" s="22">
        <v>0.14000000000000001</v>
      </c>
      <c r="AE45" s="22">
        <v>0.05</v>
      </c>
      <c r="AF45" s="22">
        <v>0.04</v>
      </c>
      <c r="AG45" s="22">
        <v>0.51</v>
      </c>
      <c r="AH45" s="22">
        <v>0.77</v>
      </c>
      <c r="AI45" s="22">
        <v>13.28</v>
      </c>
      <c r="AJ45" s="22">
        <v>0</v>
      </c>
      <c r="AK45" s="22">
        <v>20.27</v>
      </c>
      <c r="AL45" s="22">
        <v>24.02</v>
      </c>
      <c r="AM45" s="22">
        <v>28.4</v>
      </c>
      <c r="AN45" s="22">
        <v>35.01</v>
      </c>
      <c r="AO45" s="22">
        <v>7.06</v>
      </c>
      <c r="AP45" s="22">
        <v>22.28</v>
      </c>
      <c r="AQ45" s="22">
        <v>7.58</v>
      </c>
      <c r="AR45" s="22">
        <v>20.74</v>
      </c>
      <c r="AS45" s="22">
        <v>24.88</v>
      </c>
      <c r="AT45" s="22">
        <v>51.99</v>
      </c>
      <c r="AU45" s="22">
        <v>95.15</v>
      </c>
      <c r="AV45" s="22">
        <v>7.16</v>
      </c>
      <c r="AW45" s="22">
        <v>19.11</v>
      </c>
      <c r="AX45" s="22">
        <v>124.72</v>
      </c>
      <c r="AY45" s="22">
        <v>0</v>
      </c>
      <c r="AZ45" s="22">
        <v>18.79</v>
      </c>
      <c r="BA45" s="22">
        <v>21.76</v>
      </c>
      <c r="BB45" s="22">
        <v>18.23</v>
      </c>
      <c r="BC45" s="22">
        <v>6.94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0.02</v>
      </c>
      <c r="BL45" s="22">
        <v>0</v>
      </c>
      <c r="BM45" s="22">
        <v>0</v>
      </c>
      <c r="BN45" s="22">
        <v>0</v>
      </c>
      <c r="BO45" s="22">
        <v>0</v>
      </c>
      <c r="BP45" s="22">
        <v>0</v>
      </c>
      <c r="BQ45" s="22">
        <v>0</v>
      </c>
      <c r="BR45" s="22">
        <v>0</v>
      </c>
      <c r="BS45" s="22">
        <v>0.04</v>
      </c>
      <c r="BT45" s="22">
        <v>0</v>
      </c>
      <c r="BU45" s="22">
        <v>0</v>
      </c>
      <c r="BV45" s="22">
        <v>0.03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83.42</v>
      </c>
      <c r="CC45" s="24">
        <v>0</v>
      </c>
      <c r="CE45" s="22">
        <v>197.76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0.5</v>
      </c>
      <c r="CQ45" s="22">
        <v>0.25</v>
      </c>
    </row>
    <row r="46" spans="1:95" s="22" customFormat="1" ht="14" x14ac:dyDescent="0.3">
      <c r="A46" s="22" t="str">
        <f>"63"</f>
        <v>63</v>
      </c>
      <c r="B46" s="23" t="s">
        <v>131</v>
      </c>
      <c r="C46" s="24" t="str">
        <f>"280"</f>
        <v>280</v>
      </c>
      <c r="D46" s="24">
        <v>2.96</v>
      </c>
      <c r="E46" s="24">
        <v>0.01</v>
      </c>
      <c r="F46" s="24">
        <v>2.4</v>
      </c>
      <c r="G46" s="24">
        <v>0.39</v>
      </c>
      <c r="H46" s="24">
        <v>24.12</v>
      </c>
      <c r="I46" s="24">
        <v>127.071944832</v>
      </c>
      <c r="J46" s="22">
        <v>1.56</v>
      </c>
      <c r="K46" s="22">
        <v>7.0000000000000007E-2</v>
      </c>
      <c r="L46" s="22">
        <v>1.47</v>
      </c>
      <c r="M46" s="22">
        <v>0</v>
      </c>
      <c r="N46" s="22">
        <v>2.68</v>
      </c>
      <c r="O46" s="22">
        <v>18.96</v>
      </c>
      <c r="P46" s="22">
        <v>2.4900000000000002</v>
      </c>
      <c r="Q46" s="22">
        <v>0</v>
      </c>
      <c r="R46" s="22">
        <v>0</v>
      </c>
      <c r="S46" s="22">
        <v>0.24</v>
      </c>
      <c r="T46" s="22">
        <v>1.69</v>
      </c>
      <c r="U46" s="22">
        <v>151.80000000000001</v>
      </c>
      <c r="V46" s="22">
        <v>502.15</v>
      </c>
      <c r="W46" s="22">
        <v>18.84</v>
      </c>
      <c r="X46" s="22">
        <v>26.96</v>
      </c>
      <c r="Y46" s="22">
        <v>88.38</v>
      </c>
      <c r="Z46" s="22">
        <v>1.04</v>
      </c>
      <c r="AA46" s="22">
        <v>9.52</v>
      </c>
      <c r="AB46" s="22">
        <v>1097.71</v>
      </c>
      <c r="AC46" s="22">
        <v>244.24</v>
      </c>
      <c r="AD46" s="22">
        <v>0.31</v>
      </c>
      <c r="AE46" s="22">
        <v>0.1</v>
      </c>
      <c r="AF46" s="22">
        <v>7.0000000000000007E-2</v>
      </c>
      <c r="AG46" s="22">
        <v>1.22</v>
      </c>
      <c r="AH46" s="22">
        <v>2.21</v>
      </c>
      <c r="AI46" s="22">
        <v>7.84</v>
      </c>
      <c r="AJ46" s="22">
        <v>0</v>
      </c>
      <c r="AK46" s="22">
        <v>65.2</v>
      </c>
      <c r="AL46" s="22">
        <v>72.75</v>
      </c>
      <c r="AM46" s="22">
        <v>99.52</v>
      </c>
      <c r="AN46" s="22">
        <v>86.83</v>
      </c>
      <c r="AO46" s="22">
        <v>22.28</v>
      </c>
      <c r="AP46" s="22">
        <v>59.93</v>
      </c>
      <c r="AQ46" s="22">
        <v>28.9</v>
      </c>
      <c r="AR46" s="22">
        <v>86.88</v>
      </c>
      <c r="AS46" s="22">
        <v>88.15</v>
      </c>
      <c r="AT46" s="22">
        <v>168.97</v>
      </c>
      <c r="AU46" s="22">
        <v>136.19999999999999</v>
      </c>
      <c r="AV46" s="22">
        <v>29.63</v>
      </c>
      <c r="AW46" s="22">
        <v>68.5</v>
      </c>
      <c r="AX46" s="22">
        <v>549.51</v>
      </c>
      <c r="AY46" s="22">
        <v>0</v>
      </c>
      <c r="AZ46" s="22">
        <v>130.26</v>
      </c>
      <c r="BA46" s="22">
        <v>70.239999999999995</v>
      </c>
      <c r="BB46" s="22">
        <v>50.98</v>
      </c>
      <c r="BC46" s="22">
        <v>30.26</v>
      </c>
      <c r="BD46" s="22">
        <v>0.09</v>
      </c>
      <c r="BE46" s="22">
        <v>0.02</v>
      </c>
      <c r="BF46" s="22">
        <v>0.02</v>
      </c>
      <c r="BG46" s="22">
        <v>0.04</v>
      </c>
      <c r="BH46" s="22">
        <v>0.06</v>
      </c>
      <c r="BI46" s="22">
        <v>0.19</v>
      </c>
      <c r="BJ46" s="22">
        <v>0</v>
      </c>
      <c r="BK46" s="22">
        <v>0.67</v>
      </c>
      <c r="BL46" s="22">
        <v>0</v>
      </c>
      <c r="BM46" s="22">
        <v>0.19</v>
      </c>
      <c r="BN46" s="22">
        <v>0</v>
      </c>
      <c r="BO46" s="22">
        <v>0</v>
      </c>
      <c r="BP46" s="22">
        <v>0</v>
      </c>
      <c r="BQ46" s="22">
        <v>0</v>
      </c>
      <c r="BR46" s="22">
        <v>7.0000000000000007E-2</v>
      </c>
      <c r="BS46" s="22">
        <v>0.68</v>
      </c>
      <c r="BT46" s="22">
        <v>0</v>
      </c>
      <c r="BU46" s="22">
        <v>0</v>
      </c>
      <c r="BV46" s="22">
        <v>0.14000000000000001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293.51</v>
      </c>
      <c r="CC46" s="24">
        <v>0</v>
      </c>
      <c r="CE46" s="22">
        <v>192.47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0</v>
      </c>
      <c r="CP46" s="22">
        <v>0</v>
      </c>
      <c r="CQ46" s="22">
        <v>0.37</v>
      </c>
    </row>
    <row r="47" spans="1:95" s="22" customFormat="1" ht="14" x14ac:dyDescent="0.3">
      <c r="A47" s="22" t="str">
        <f>"138"</f>
        <v>138</v>
      </c>
      <c r="B47" s="23" t="s">
        <v>132</v>
      </c>
      <c r="C47" s="24" t="str">
        <f>"200"</f>
        <v>200</v>
      </c>
      <c r="D47" s="24">
        <v>18.239999999999998</v>
      </c>
      <c r="E47" s="24">
        <v>15.72</v>
      </c>
      <c r="F47" s="24">
        <v>23.2</v>
      </c>
      <c r="G47" s="24">
        <v>0</v>
      </c>
      <c r="H47" s="24">
        <v>33.92</v>
      </c>
      <c r="I47" s="24">
        <v>416.87247774799999</v>
      </c>
      <c r="J47" s="22">
        <v>6.21</v>
      </c>
      <c r="K47" s="22">
        <v>9.57</v>
      </c>
      <c r="L47" s="22">
        <v>6.21</v>
      </c>
      <c r="M47" s="22">
        <v>0</v>
      </c>
      <c r="N47" s="22">
        <v>2.1</v>
      </c>
      <c r="O47" s="22">
        <v>30.05</v>
      </c>
      <c r="P47" s="22">
        <v>1.77</v>
      </c>
      <c r="Q47" s="22">
        <v>0</v>
      </c>
      <c r="R47" s="22">
        <v>0</v>
      </c>
      <c r="S47" s="22">
        <v>0.12</v>
      </c>
      <c r="T47" s="22">
        <v>1.39</v>
      </c>
      <c r="U47" s="22">
        <v>0</v>
      </c>
      <c r="V47" s="22">
        <v>185.91</v>
      </c>
      <c r="W47" s="22">
        <v>20.010000000000002</v>
      </c>
      <c r="X47" s="22">
        <v>37.549999999999997</v>
      </c>
      <c r="Y47" s="22">
        <v>169.63</v>
      </c>
      <c r="Z47" s="22">
        <v>1.67</v>
      </c>
      <c r="AA47" s="22">
        <v>20.16</v>
      </c>
      <c r="AB47" s="22">
        <v>928.78</v>
      </c>
      <c r="AC47" s="22">
        <v>294.88</v>
      </c>
      <c r="AD47" s="22">
        <v>7.24</v>
      </c>
      <c r="AE47" s="22">
        <v>0.06</v>
      </c>
      <c r="AF47" s="22">
        <v>0.09</v>
      </c>
      <c r="AG47" s="22">
        <v>5.33</v>
      </c>
      <c r="AH47" s="22">
        <v>13.82</v>
      </c>
      <c r="AI47" s="22">
        <v>0.61</v>
      </c>
      <c r="AJ47" s="22">
        <v>0</v>
      </c>
      <c r="AK47" s="22">
        <v>188.48</v>
      </c>
      <c r="AL47" s="22">
        <v>148.21</v>
      </c>
      <c r="AM47" s="22">
        <v>276.27999999999997</v>
      </c>
      <c r="AN47" s="22">
        <v>117.82</v>
      </c>
      <c r="AO47" s="22">
        <v>71.06</v>
      </c>
      <c r="AP47" s="22">
        <v>108.45</v>
      </c>
      <c r="AQ47" s="22">
        <v>44.65</v>
      </c>
      <c r="AR47" s="22">
        <v>165.35</v>
      </c>
      <c r="AS47" s="22">
        <v>175.83</v>
      </c>
      <c r="AT47" s="22">
        <v>227.76</v>
      </c>
      <c r="AU47" s="22">
        <v>250.32</v>
      </c>
      <c r="AV47" s="22">
        <v>75.97</v>
      </c>
      <c r="AW47" s="22">
        <v>143.22999999999999</v>
      </c>
      <c r="AX47" s="22">
        <v>549.76</v>
      </c>
      <c r="AY47" s="22">
        <v>0</v>
      </c>
      <c r="AZ47" s="22">
        <v>147.71</v>
      </c>
      <c r="BA47" s="22">
        <v>148.01</v>
      </c>
      <c r="BB47" s="22">
        <v>128.97</v>
      </c>
      <c r="BC47" s="22">
        <v>61.28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0.76</v>
      </c>
      <c r="BL47" s="22">
        <v>0</v>
      </c>
      <c r="BM47" s="22">
        <v>0.47</v>
      </c>
      <c r="BN47" s="22">
        <v>0.03</v>
      </c>
      <c r="BO47" s="22">
        <v>0.08</v>
      </c>
      <c r="BP47" s="22">
        <v>0</v>
      </c>
      <c r="BQ47" s="22">
        <v>0</v>
      </c>
      <c r="BR47" s="22">
        <v>0</v>
      </c>
      <c r="BS47" s="22">
        <v>2.77</v>
      </c>
      <c r="BT47" s="22">
        <v>0</v>
      </c>
      <c r="BU47" s="22">
        <v>0</v>
      </c>
      <c r="BV47" s="22">
        <v>7.56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87.61</v>
      </c>
      <c r="CC47" s="24">
        <v>0</v>
      </c>
      <c r="CE47" s="22">
        <v>174.96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</row>
    <row r="48" spans="1:95" s="22" customFormat="1" ht="28" x14ac:dyDescent="0.3">
      <c r="A48" s="22" t="str">
        <f>"331"</f>
        <v>331</v>
      </c>
      <c r="B48" s="23" t="s">
        <v>133</v>
      </c>
      <c r="C48" s="24" t="str">
        <f>"200"</f>
        <v>200</v>
      </c>
      <c r="D48" s="24">
        <v>0</v>
      </c>
      <c r="E48" s="24">
        <v>0</v>
      </c>
      <c r="F48" s="24">
        <v>0</v>
      </c>
      <c r="G48" s="24">
        <v>0</v>
      </c>
      <c r="H48" s="24">
        <v>21.74</v>
      </c>
      <c r="I48" s="24">
        <v>84.560839999999985</v>
      </c>
      <c r="J48" s="22">
        <v>0</v>
      </c>
      <c r="K48" s="22">
        <v>0</v>
      </c>
      <c r="L48" s="22">
        <v>0</v>
      </c>
      <c r="M48" s="22">
        <v>0</v>
      </c>
      <c r="N48" s="22">
        <v>15.24</v>
      </c>
      <c r="O48" s="22">
        <v>6.5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0.09</v>
      </c>
      <c r="AB48" s="22">
        <v>0</v>
      </c>
      <c r="AC48" s="22">
        <v>0</v>
      </c>
      <c r="AD48" s="22">
        <v>0</v>
      </c>
      <c r="AE48" s="22">
        <v>0.27</v>
      </c>
      <c r="AF48" s="22">
        <v>0.34</v>
      </c>
      <c r="AG48" s="22">
        <v>3</v>
      </c>
      <c r="AH48" s="22">
        <v>0</v>
      </c>
      <c r="AI48" s="22">
        <v>10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2">
        <v>0</v>
      </c>
      <c r="BE48" s="22">
        <v>0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  <c r="BN48" s="22">
        <v>0</v>
      </c>
      <c r="BO48" s="22">
        <v>0</v>
      </c>
      <c r="BP48" s="22">
        <v>0</v>
      </c>
      <c r="BQ48" s="22">
        <v>0</v>
      </c>
      <c r="BR48" s="22">
        <v>0</v>
      </c>
      <c r="BS48" s="22">
        <v>0</v>
      </c>
      <c r="BT48" s="22">
        <v>0</v>
      </c>
      <c r="BU48" s="22">
        <v>0</v>
      </c>
      <c r="BV48" s="22">
        <v>0</v>
      </c>
      <c r="BW48" s="22">
        <v>0</v>
      </c>
      <c r="BX48" s="22">
        <v>0</v>
      </c>
      <c r="BY48" s="22">
        <v>0</v>
      </c>
      <c r="BZ48" s="22">
        <v>0</v>
      </c>
      <c r="CA48" s="22">
        <v>0</v>
      </c>
      <c r="CB48" s="22">
        <v>195</v>
      </c>
      <c r="CC48" s="24">
        <v>0</v>
      </c>
      <c r="CE48" s="22">
        <v>0.09</v>
      </c>
      <c r="CG48" s="22">
        <v>0</v>
      </c>
      <c r="CH48" s="22">
        <v>0</v>
      </c>
      <c r="CI48" s="22">
        <v>0</v>
      </c>
      <c r="CJ48" s="22">
        <v>0</v>
      </c>
      <c r="CK48" s="22">
        <v>0</v>
      </c>
      <c r="CL48" s="22">
        <v>0</v>
      </c>
      <c r="CM48" s="22">
        <v>0</v>
      </c>
      <c r="CN48" s="22">
        <v>0</v>
      </c>
      <c r="CO48" s="22">
        <v>0</v>
      </c>
      <c r="CP48" s="22">
        <v>0</v>
      </c>
      <c r="CQ48" s="22">
        <v>0</v>
      </c>
    </row>
    <row r="49" spans="1:95" s="22" customFormat="1" ht="28" x14ac:dyDescent="0.3">
      <c r="A49" s="22" t="str">
        <f>"-"</f>
        <v>-</v>
      </c>
      <c r="B49" s="23" t="s">
        <v>94</v>
      </c>
      <c r="C49" s="24" t="str">
        <f>"30"</f>
        <v>30</v>
      </c>
      <c r="D49" s="24">
        <v>2.2799999999999998</v>
      </c>
      <c r="E49" s="24">
        <v>0</v>
      </c>
      <c r="F49" s="24">
        <v>0.24</v>
      </c>
      <c r="G49" s="24">
        <v>0.24</v>
      </c>
      <c r="H49" s="24">
        <v>15.54</v>
      </c>
      <c r="I49" s="24">
        <v>73.563000000000002</v>
      </c>
      <c r="J49" s="22">
        <v>0.06</v>
      </c>
      <c r="K49" s="22">
        <v>0</v>
      </c>
      <c r="L49" s="22">
        <v>0</v>
      </c>
      <c r="M49" s="22">
        <v>0</v>
      </c>
      <c r="N49" s="22">
        <v>0.21</v>
      </c>
      <c r="O49" s="22">
        <v>14.55</v>
      </c>
      <c r="P49" s="22">
        <v>0.78</v>
      </c>
      <c r="Q49" s="22">
        <v>0</v>
      </c>
      <c r="R49" s="22">
        <v>0</v>
      </c>
      <c r="S49" s="22">
        <v>0.09</v>
      </c>
      <c r="T49" s="22">
        <v>0.51</v>
      </c>
      <c r="U49" s="22">
        <v>149.69999999999999</v>
      </c>
      <c r="V49" s="22">
        <v>27.9</v>
      </c>
      <c r="W49" s="22">
        <v>6</v>
      </c>
      <c r="X49" s="22">
        <v>4.2</v>
      </c>
      <c r="Y49" s="22">
        <v>19.5</v>
      </c>
      <c r="Z49" s="22">
        <v>0.33</v>
      </c>
      <c r="AA49" s="22">
        <v>0</v>
      </c>
      <c r="AB49" s="22">
        <v>0</v>
      </c>
      <c r="AC49" s="22">
        <v>0</v>
      </c>
      <c r="AD49" s="22">
        <v>0.33</v>
      </c>
      <c r="AE49" s="22">
        <v>0.03</v>
      </c>
      <c r="AF49" s="22">
        <v>0.01</v>
      </c>
      <c r="AG49" s="22">
        <v>0.27</v>
      </c>
      <c r="AH49" s="22">
        <v>0.66</v>
      </c>
      <c r="AI49" s="22">
        <v>0</v>
      </c>
      <c r="AJ49" s="22">
        <v>0</v>
      </c>
      <c r="AK49" s="22">
        <v>104.4</v>
      </c>
      <c r="AL49" s="22">
        <v>95.4</v>
      </c>
      <c r="AM49" s="22">
        <v>178.2</v>
      </c>
      <c r="AN49" s="22">
        <v>56.7</v>
      </c>
      <c r="AO49" s="22">
        <v>34.200000000000003</v>
      </c>
      <c r="AP49" s="22">
        <v>69.3</v>
      </c>
      <c r="AQ49" s="22">
        <v>22.2</v>
      </c>
      <c r="AR49" s="22">
        <v>110.4</v>
      </c>
      <c r="AS49" s="22">
        <v>72.900000000000006</v>
      </c>
      <c r="AT49" s="22">
        <v>88.5</v>
      </c>
      <c r="AU49" s="22">
        <v>75.599999999999994</v>
      </c>
      <c r="AV49" s="22">
        <v>44.4</v>
      </c>
      <c r="AW49" s="22">
        <v>77.400000000000006</v>
      </c>
      <c r="AX49" s="22">
        <v>676.2</v>
      </c>
      <c r="AY49" s="22">
        <v>0</v>
      </c>
      <c r="AZ49" s="22">
        <v>212.7</v>
      </c>
      <c r="BA49" s="22">
        <v>110.4</v>
      </c>
      <c r="BB49" s="22">
        <v>56.1</v>
      </c>
      <c r="BC49" s="22">
        <v>44.1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0.03</v>
      </c>
      <c r="BJ49" s="22">
        <v>0</v>
      </c>
      <c r="BK49" s="22">
        <v>0</v>
      </c>
      <c r="BL49" s="22">
        <v>0</v>
      </c>
      <c r="BM49" s="22">
        <v>0</v>
      </c>
      <c r="BN49" s="22">
        <v>0.03</v>
      </c>
      <c r="BO49" s="22">
        <v>0</v>
      </c>
      <c r="BP49" s="22">
        <v>0</v>
      </c>
      <c r="BQ49" s="22">
        <v>0</v>
      </c>
      <c r="BR49" s="22">
        <v>0</v>
      </c>
      <c r="BS49" s="22">
        <v>0.02</v>
      </c>
      <c r="BT49" s="22">
        <v>0</v>
      </c>
      <c r="BU49" s="22">
        <v>0</v>
      </c>
      <c r="BV49" s="22">
        <v>0.11</v>
      </c>
      <c r="BW49" s="22">
        <v>0.01</v>
      </c>
      <c r="BX49" s="22">
        <v>0</v>
      </c>
      <c r="BY49" s="22">
        <v>0</v>
      </c>
      <c r="BZ49" s="22">
        <v>0</v>
      </c>
      <c r="CA49" s="22">
        <v>0</v>
      </c>
      <c r="CB49" s="22">
        <v>11.34</v>
      </c>
      <c r="CC49" s="24">
        <v>0</v>
      </c>
      <c r="CE49" s="22">
        <v>0</v>
      </c>
      <c r="CG49" s="22">
        <v>0</v>
      </c>
      <c r="CH49" s="22">
        <v>0</v>
      </c>
      <c r="CI49" s="22">
        <v>0</v>
      </c>
      <c r="CJ49" s="22">
        <v>0</v>
      </c>
      <c r="CK49" s="22">
        <v>0</v>
      </c>
      <c r="CL49" s="22">
        <v>0</v>
      </c>
      <c r="CM49" s="22">
        <v>0</v>
      </c>
      <c r="CN49" s="22">
        <v>0</v>
      </c>
      <c r="CO49" s="22">
        <v>0</v>
      </c>
      <c r="CP49" s="22">
        <v>0</v>
      </c>
      <c r="CQ49" s="22">
        <v>0</v>
      </c>
    </row>
    <row r="50" spans="1:95" s="19" customFormat="1" ht="28" x14ac:dyDescent="0.3">
      <c r="A50" s="19" t="str">
        <f>"-"</f>
        <v>-</v>
      </c>
      <c r="B50" s="20" t="s">
        <v>111</v>
      </c>
      <c r="C50" s="21" t="str">
        <f>"30"</f>
        <v>30</v>
      </c>
      <c r="D50" s="21">
        <v>1.98</v>
      </c>
      <c r="E50" s="21">
        <v>0</v>
      </c>
      <c r="F50" s="21">
        <v>0.36</v>
      </c>
      <c r="G50" s="21">
        <v>0.36</v>
      </c>
      <c r="H50" s="21">
        <v>12.51</v>
      </c>
      <c r="I50" s="21">
        <v>58.013999999999996</v>
      </c>
      <c r="J50" s="19">
        <v>0.06</v>
      </c>
      <c r="K50" s="19">
        <v>0</v>
      </c>
      <c r="L50" s="19">
        <v>0</v>
      </c>
      <c r="M50" s="19">
        <v>0</v>
      </c>
      <c r="N50" s="19">
        <v>0.36</v>
      </c>
      <c r="O50" s="19">
        <v>9.66</v>
      </c>
      <c r="P50" s="19">
        <v>2.4900000000000002</v>
      </c>
      <c r="Q50" s="19">
        <v>0</v>
      </c>
      <c r="R50" s="19">
        <v>0</v>
      </c>
      <c r="S50" s="19">
        <v>0.3</v>
      </c>
      <c r="T50" s="19">
        <v>0.75</v>
      </c>
      <c r="U50" s="19">
        <v>183</v>
      </c>
      <c r="V50" s="19">
        <v>73.5</v>
      </c>
      <c r="W50" s="19">
        <v>10.5</v>
      </c>
      <c r="X50" s="19">
        <v>14.1</v>
      </c>
      <c r="Y50" s="19">
        <v>47.4</v>
      </c>
      <c r="Z50" s="19">
        <v>1.17</v>
      </c>
      <c r="AA50" s="19">
        <v>0</v>
      </c>
      <c r="AB50" s="19">
        <v>1.5</v>
      </c>
      <c r="AC50" s="19">
        <v>0.3</v>
      </c>
      <c r="AD50" s="19">
        <v>0.42</v>
      </c>
      <c r="AE50" s="19">
        <v>0.05</v>
      </c>
      <c r="AF50" s="19">
        <v>0.02</v>
      </c>
      <c r="AG50" s="19">
        <v>0.21</v>
      </c>
      <c r="AH50" s="19">
        <v>0.6</v>
      </c>
      <c r="AI50" s="19">
        <v>0</v>
      </c>
      <c r="AJ50" s="19">
        <v>0</v>
      </c>
      <c r="AK50" s="19">
        <v>96.6</v>
      </c>
      <c r="AL50" s="19">
        <v>74.400000000000006</v>
      </c>
      <c r="AM50" s="19">
        <v>128.1</v>
      </c>
      <c r="AN50" s="19">
        <v>66.900000000000006</v>
      </c>
      <c r="AO50" s="19">
        <v>27.9</v>
      </c>
      <c r="AP50" s="19">
        <v>59.4</v>
      </c>
      <c r="AQ50" s="19">
        <v>24</v>
      </c>
      <c r="AR50" s="19">
        <v>111.3</v>
      </c>
      <c r="AS50" s="19">
        <v>89.1</v>
      </c>
      <c r="AT50" s="19">
        <v>87.3</v>
      </c>
      <c r="AU50" s="19">
        <v>139.19999999999999</v>
      </c>
      <c r="AV50" s="19">
        <v>37.200000000000003</v>
      </c>
      <c r="AW50" s="19">
        <v>93</v>
      </c>
      <c r="AX50" s="19">
        <v>458.7</v>
      </c>
      <c r="AY50" s="19">
        <v>0</v>
      </c>
      <c r="AZ50" s="19">
        <v>157.80000000000001</v>
      </c>
      <c r="BA50" s="19">
        <v>87.3</v>
      </c>
      <c r="BB50" s="19">
        <v>54</v>
      </c>
      <c r="BC50" s="19">
        <v>39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0.04</v>
      </c>
      <c r="BL50" s="19">
        <v>0</v>
      </c>
      <c r="BM50" s="19">
        <v>0</v>
      </c>
      <c r="BN50" s="19">
        <v>0.01</v>
      </c>
      <c r="BO50" s="19">
        <v>0</v>
      </c>
      <c r="BP50" s="19">
        <v>0</v>
      </c>
      <c r="BQ50" s="19">
        <v>0</v>
      </c>
      <c r="BR50" s="19">
        <v>0</v>
      </c>
      <c r="BS50" s="19">
        <v>0.03</v>
      </c>
      <c r="BT50" s="19">
        <v>0</v>
      </c>
      <c r="BU50" s="19">
        <v>0</v>
      </c>
      <c r="BV50" s="19">
        <v>0.14000000000000001</v>
      </c>
      <c r="BW50" s="19">
        <v>0.02</v>
      </c>
      <c r="BX50" s="19">
        <v>0</v>
      </c>
      <c r="BY50" s="19">
        <v>0</v>
      </c>
      <c r="BZ50" s="19">
        <v>0</v>
      </c>
      <c r="CA50" s="19">
        <v>0</v>
      </c>
      <c r="CB50" s="19">
        <v>14.1</v>
      </c>
      <c r="CC50" s="21">
        <v>0</v>
      </c>
      <c r="CE50" s="19">
        <v>0.25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</row>
    <row r="51" spans="1:95" s="27" customFormat="1" ht="14" x14ac:dyDescent="0.3">
      <c r="B51" s="25" t="s">
        <v>112</v>
      </c>
      <c r="C51" s="26"/>
      <c r="D51" s="26">
        <v>26.9</v>
      </c>
      <c r="E51" s="26">
        <v>15.74</v>
      </c>
      <c r="F51" s="26">
        <v>28.78</v>
      </c>
      <c r="G51" s="26">
        <v>0.99</v>
      </c>
      <c r="H51" s="26">
        <v>117.94</v>
      </c>
      <c r="I51" s="26">
        <v>826.07</v>
      </c>
      <c r="J51" s="27">
        <v>7.91</v>
      </c>
      <c r="K51" s="27">
        <v>9.64</v>
      </c>
      <c r="L51" s="27">
        <v>7.7</v>
      </c>
      <c r="M51" s="27">
        <v>0</v>
      </c>
      <c r="N51" s="27">
        <v>25.64</v>
      </c>
      <c r="O51" s="27">
        <v>82.89</v>
      </c>
      <c r="P51" s="27">
        <v>9.42</v>
      </c>
      <c r="Q51" s="27">
        <v>0</v>
      </c>
      <c r="R51" s="27">
        <v>0</v>
      </c>
      <c r="S51" s="27">
        <v>1.1299999999999999</v>
      </c>
      <c r="T51" s="27">
        <v>6.23</v>
      </c>
      <c r="U51" s="27">
        <v>484.5</v>
      </c>
      <c r="V51" s="27">
        <v>1075.82</v>
      </c>
      <c r="W51" s="27">
        <v>83.37</v>
      </c>
      <c r="X51" s="27">
        <v>102.31</v>
      </c>
      <c r="Y51" s="27">
        <v>367.89</v>
      </c>
      <c r="Z51" s="27">
        <v>5.05</v>
      </c>
      <c r="AA51" s="27">
        <v>29.77</v>
      </c>
      <c r="AB51" s="27">
        <v>3214.57</v>
      </c>
      <c r="AC51" s="27">
        <v>741.22</v>
      </c>
      <c r="AD51" s="27">
        <v>8.44</v>
      </c>
      <c r="AE51" s="27">
        <v>0.56000000000000005</v>
      </c>
      <c r="AF51" s="27">
        <v>0.56999999999999995</v>
      </c>
      <c r="AG51" s="27">
        <v>10.54</v>
      </c>
      <c r="AH51" s="27">
        <v>18.05</v>
      </c>
      <c r="AI51" s="27">
        <v>31.73</v>
      </c>
      <c r="AJ51" s="27">
        <v>0</v>
      </c>
      <c r="AK51" s="27">
        <v>474.95</v>
      </c>
      <c r="AL51" s="27">
        <v>414.78</v>
      </c>
      <c r="AM51" s="27">
        <v>710.5</v>
      </c>
      <c r="AN51" s="27">
        <v>363.27</v>
      </c>
      <c r="AO51" s="27">
        <v>162.5</v>
      </c>
      <c r="AP51" s="27">
        <v>319.36</v>
      </c>
      <c r="AQ51" s="27">
        <v>127.33</v>
      </c>
      <c r="AR51" s="27">
        <v>494.68</v>
      </c>
      <c r="AS51" s="27">
        <v>450.85</v>
      </c>
      <c r="AT51" s="27">
        <v>624.52</v>
      </c>
      <c r="AU51" s="27">
        <v>696.47</v>
      </c>
      <c r="AV51" s="27">
        <v>194.36</v>
      </c>
      <c r="AW51" s="27">
        <v>401.24</v>
      </c>
      <c r="AX51" s="27">
        <v>2358.9</v>
      </c>
      <c r="AY51" s="27">
        <v>0</v>
      </c>
      <c r="AZ51" s="27">
        <v>667.26</v>
      </c>
      <c r="BA51" s="27">
        <v>437.72</v>
      </c>
      <c r="BB51" s="27">
        <v>308.29000000000002</v>
      </c>
      <c r="BC51" s="27">
        <v>181.58</v>
      </c>
      <c r="BD51" s="27">
        <v>0.09</v>
      </c>
      <c r="BE51" s="27">
        <v>0.02</v>
      </c>
      <c r="BF51" s="27">
        <v>0.02</v>
      </c>
      <c r="BG51" s="27">
        <v>0.04</v>
      </c>
      <c r="BH51" s="27">
        <v>0.06</v>
      </c>
      <c r="BI51" s="27">
        <v>0.22</v>
      </c>
      <c r="BJ51" s="27">
        <v>0</v>
      </c>
      <c r="BK51" s="27">
        <v>1.49</v>
      </c>
      <c r="BL51" s="27">
        <v>0</v>
      </c>
      <c r="BM51" s="27">
        <v>0.67</v>
      </c>
      <c r="BN51" s="27">
        <v>7.0000000000000007E-2</v>
      </c>
      <c r="BO51" s="27">
        <v>0.08</v>
      </c>
      <c r="BP51" s="27">
        <v>0</v>
      </c>
      <c r="BQ51" s="27">
        <v>0</v>
      </c>
      <c r="BR51" s="27">
        <v>0.08</v>
      </c>
      <c r="BS51" s="27">
        <v>3.53</v>
      </c>
      <c r="BT51" s="27">
        <v>0</v>
      </c>
      <c r="BU51" s="27">
        <v>0</v>
      </c>
      <c r="BV51" s="27">
        <v>7.98</v>
      </c>
      <c r="BW51" s="27">
        <v>0.03</v>
      </c>
      <c r="BX51" s="27">
        <v>0</v>
      </c>
      <c r="BY51" s="27">
        <v>0</v>
      </c>
      <c r="BZ51" s="27">
        <v>0</v>
      </c>
      <c r="CA51" s="27">
        <v>0</v>
      </c>
      <c r="CB51" s="27">
        <v>684.98</v>
      </c>
      <c r="CC51" s="26">
        <f>SUM($CC$44:$CC$50)</f>
        <v>0</v>
      </c>
      <c r="CD51" s="27">
        <f>$I$51/$I$53*100</f>
        <v>55.773710257847164</v>
      </c>
      <c r="CE51" s="27">
        <v>565.53</v>
      </c>
      <c r="CG51" s="27">
        <v>0</v>
      </c>
      <c r="CH51" s="27">
        <v>0</v>
      </c>
      <c r="CI51" s="27">
        <v>0</v>
      </c>
      <c r="CJ51" s="27">
        <v>0</v>
      </c>
      <c r="CK51" s="27">
        <v>0</v>
      </c>
      <c r="CL51" s="27">
        <v>0</v>
      </c>
      <c r="CM51" s="27">
        <v>0</v>
      </c>
      <c r="CN51" s="27">
        <v>0</v>
      </c>
      <c r="CO51" s="27">
        <v>0</v>
      </c>
      <c r="CP51" s="27">
        <v>0.5</v>
      </c>
      <c r="CQ51" s="27">
        <v>0.62</v>
      </c>
    </row>
    <row r="52" spans="1:95" s="5" customFormat="1" ht="14" x14ac:dyDescent="0.3">
      <c r="B52" s="16" t="s">
        <v>113</v>
      </c>
      <c r="C52" s="11"/>
      <c r="D52" s="11" t="s">
        <v>114</v>
      </c>
      <c r="E52" s="11"/>
      <c r="F52" s="11" t="s">
        <v>115</v>
      </c>
      <c r="G52" s="11"/>
      <c r="H52" s="11" t="s">
        <v>116</v>
      </c>
      <c r="I52" s="11" t="s">
        <v>117</v>
      </c>
      <c r="AC52" s="5" t="s">
        <v>118</v>
      </c>
      <c r="AE52" s="5" t="s">
        <v>119</v>
      </c>
      <c r="AF52" s="5" t="s">
        <v>120</v>
      </c>
      <c r="AI52" s="5" t="s">
        <v>121</v>
      </c>
      <c r="CC52" s="11"/>
    </row>
    <row r="53" spans="1:95" s="27" customFormat="1" ht="14" x14ac:dyDescent="0.3">
      <c r="B53" s="25" t="s">
        <v>122</v>
      </c>
      <c r="C53" s="26"/>
      <c r="D53" s="26">
        <v>53.92</v>
      </c>
      <c r="E53" s="26">
        <v>27.09</v>
      </c>
      <c r="F53" s="26">
        <v>47.75</v>
      </c>
      <c r="G53" s="26">
        <v>1.45</v>
      </c>
      <c r="H53" s="26">
        <v>216.13</v>
      </c>
      <c r="I53" s="26">
        <v>1481.11</v>
      </c>
      <c r="J53" s="27">
        <v>15.92</v>
      </c>
      <c r="K53" s="27">
        <v>9.84</v>
      </c>
      <c r="L53" s="27">
        <v>11.16</v>
      </c>
      <c r="M53" s="27">
        <v>0</v>
      </c>
      <c r="N53" s="27">
        <v>37.24</v>
      </c>
      <c r="O53" s="27">
        <v>157.94</v>
      </c>
      <c r="P53" s="27">
        <v>20.96</v>
      </c>
      <c r="Q53" s="27">
        <v>0</v>
      </c>
      <c r="R53" s="27">
        <v>0</v>
      </c>
      <c r="S53" s="27">
        <v>1.56</v>
      </c>
      <c r="T53" s="27">
        <v>9.85</v>
      </c>
      <c r="U53" s="27">
        <v>880.48</v>
      </c>
      <c r="V53" s="27">
        <v>1557.91</v>
      </c>
      <c r="W53" s="27">
        <v>125.96</v>
      </c>
      <c r="X53" s="27">
        <v>295.87</v>
      </c>
      <c r="Y53" s="27">
        <v>742.31</v>
      </c>
      <c r="Z53" s="27">
        <v>12.63</v>
      </c>
      <c r="AA53" s="27">
        <v>91.81</v>
      </c>
      <c r="AB53" s="27">
        <v>3257.74</v>
      </c>
      <c r="AC53" s="27">
        <v>841.65</v>
      </c>
      <c r="AD53" s="27">
        <v>10.220000000000001</v>
      </c>
      <c r="AE53" s="27">
        <v>0.98</v>
      </c>
      <c r="AF53" s="27">
        <v>0.82</v>
      </c>
      <c r="AG53" s="27">
        <v>18.59</v>
      </c>
      <c r="AH53" s="27">
        <v>34.58</v>
      </c>
      <c r="AI53" s="27">
        <v>32.94</v>
      </c>
      <c r="AJ53" s="27">
        <v>0</v>
      </c>
      <c r="AK53" s="27">
        <v>1745.16</v>
      </c>
      <c r="AL53" s="27">
        <v>1436.6</v>
      </c>
      <c r="AM53" s="27">
        <v>2587.6999999999998</v>
      </c>
      <c r="AN53" s="27">
        <v>1931.38</v>
      </c>
      <c r="AO53" s="27">
        <v>808</v>
      </c>
      <c r="AP53" s="27">
        <v>1341.44</v>
      </c>
      <c r="AQ53" s="27">
        <v>515.01</v>
      </c>
      <c r="AR53" s="27">
        <v>1695.75</v>
      </c>
      <c r="AS53" s="27">
        <v>1826.65</v>
      </c>
      <c r="AT53" s="27">
        <v>2562.0100000000002</v>
      </c>
      <c r="AU53" s="27">
        <v>2848.52</v>
      </c>
      <c r="AV53" s="27">
        <v>850.93</v>
      </c>
      <c r="AW53" s="27">
        <v>2048.11</v>
      </c>
      <c r="AX53" s="27">
        <v>7232.39</v>
      </c>
      <c r="AY53" s="27">
        <v>93.77</v>
      </c>
      <c r="AZ53" s="27">
        <v>2049.4299999999998</v>
      </c>
      <c r="BA53" s="27">
        <v>1722.14</v>
      </c>
      <c r="BB53" s="27">
        <v>1199.53</v>
      </c>
      <c r="BC53" s="27">
        <v>699.8</v>
      </c>
      <c r="BD53" s="27">
        <v>0.35</v>
      </c>
      <c r="BE53" s="27">
        <v>0.09</v>
      </c>
      <c r="BF53" s="27">
        <v>7.0000000000000007E-2</v>
      </c>
      <c r="BG53" s="27">
        <v>0.18</v>
      </c>
      <c r="BH53" s="27">
        <v>0.22</v>
      </c>
      <c r="BI53" s="27">
        <v>0.87</v>
      </c>
      <c r="BJ53" s="27">
        <v>0</v>
      </c>
      <c r="BK53" s="27">
        <v>3.78</v>
      </c>
      <c r="BL53" s="27">
        <v>0</v>
      </c>
      <c r="BM53" s="27">
        <v>1.26</v>
      </c>
      <c r="BN53" s="27">
        <v>0.12</v>
      </c>
      <c r="BO53" s="27">
        <v>0.08</v>
      </c>
      <c r="BP53" s="27">
        <v>0</v>
      </c>
      <c r="BQ53" s="27">
        <v>0.03</v>
      </c>
      <c r="BR53" s="27">
        <v>0.31</v>
      </c>
      <c r="BS53" s="27">
        <v>6.16</v>
      </c>
      <c r="BT53" s="27">
        <v>0.02</v>
      </c>
      <c r="BU53" s="27">
        <v>0</v>
      </c>
      <c r="BV53" s="27">
        <v>9.19</v>
      </c>
      <c r="BW53" s="27">
        <v>0.14000000000000001</v>
      </c>
      <c r="BX53" s="27">
        <v>0</v>
      </c>
      <c r="BY53" s="27">
        <v>0</v>
      </c>
      <c r="BZ53" s="27">
        <v>0</v>
      </c>
      <c r="CA53" s="27">
        <v>0</v>
      </c>
      <c r="CB53" s="27">
        <v>1156.4100000000001</v>
      </c>
      <c r="CC53" s="26">
        <v>0</v>
      </c>
      <c r="CE53" s="27">
        <v>634.76</v>
      </c>
      <c r="CG53" s="27">
        <v>48.35</v>
      </c>
      <c r="CH53" s="27">
        <v>25.8</v>
      </c>
      <c r="CI53" s="27">
        <v>37.07</v>
      </c>
      <c r="CJ53" s="27">
        <v>4552.6899999999996</v>
      </c>
      <c r="CK53" s="27">
        <v>2717.14</v>
      </c>
      <c r="CL53" s="27">
        <v>3634.91</v>
      </c>
      <c r="CM53" s="27">
        <v>84.68</v>
      </c>
      <c r="CN53" s="27">
        <v>53.55</v>
      </c>
      <c r="CO53" s="27">
        <v>69.17</v>
      </c>
      <c r="CP53" s="27">
        <v>10.26</v>
      </c>
      <c r="CQ53" s="27">
        <v>1.1200000000000001</v>
      </c>
    </row>
    <row r="54" spans="1:95" s="5" customFormat="1" ht="28" x14ac:dyDescent="0.3">
      <c r="B54" s="16" t="s">
        <v>123</v>
      </c>
      <c r="C54" s="11"/>
      <c r="D54" s="11">
        <v>54</v>
      </c>
      <c r="E54" s="11">
        <v>0</v>
      </c>
      <c r="F54" s="11">
        <v>55.199999999999996</v>
      </c>
      <c r="G54" s="11">
        <v>0</v>
      </c>
      <c r="H54" s="11">
        <v>229.79999999999998</v>
      </c>
      <c r="I54" s="11">
        <v>1632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540</v>
      </c>
      <c r="AD54" s="5">
        <v>0</v>
      </c>
      <c r="AE54" s="5">
        <v>0.84</v>
      </c>
      <c r="AF54" s="5">
        <v>0.96</v>
      </c>
      <c r="AI54" s="5">
        <v>42</v>
      </c>
      <c r="CC54" s="11"/>
      <c r="CI54" s="5">
        <v>0</v>
      </c>
      <c r="CL54" s="5">
        <v>0</v>
      </c>
      <c r="CO54" s="5">
        <v>0</v>
      </c>
    </row>
    <row r="55" spans="1:95" s="5" customFormat="1" ht="14" x14ac:dyDescent="0.3">
      <c r="B55" s="16" t="s">
        <v>124</v>
      </c>
      <c r="C55" s="11"/>
      <c r="D55" s="11">
        <f t="shared" ref="D55:I55" si="23">D53-D54</f>
        <v>-7.9999999999998295E-2</v>
      </c>
      <c r="E55" s="11">
        <f t="shared" si="23"/>
        <v>27.09</v>
      </c>
      <c r="F55" s="11">
        <f t="shared" si="23"/>
        <v>-7.4499999999999957</v>
      </c>
      <c r="G55" s="11">
        <f t="shared" si="23"/>
        <v>1.45</v>
      </c>
      <c r="H55" s="11">
        <f t="shared" si="23"/>
        <v>-13.669999999999987</v>
      </c>
      <c r="I55" s="11">
        <f t="shared" si="23"/>
        <v>-150.8900000000001</v>
      </c>
      <c r="V55" s="5">
        <f t="shared" ref="V55:AF55" si="24">V53-V54</f>
        <v>1557.91</v>
      </c>
      <c r="W55" s="5">
        <f t="shared" si="24"/>
        <v>125.96</v>
      </c>
      <c r="X55" s="5">
        <f t="shared" si="24"/>
        <v>295.87</v>
      </c>
      <c r="Y55" s="5">
        <f t="shared" si="24"/>
        <v>742.31</v>
      </c>
      <c r="Z55" s="5">
        <f t="shared" si="24"/>
        <v>12.63</v>
      </c>
      <c r="AA55" s="5">
        <f t="shared" si="24"/>
        <v>91.81</v>
      </c>
      <c r="AB55" s="5">
        <f t="shared" si="24"/>
        <v>3257.74</v>
      </c>
      <c r="AC55" s="5">
        <f t="shared" si="24"/>
        <v>301.64999999999998</v>
      </c>
      <c r="AD55" s="5">
        <f t="shared" si="24"/>
        <v>10.220000000000001</v>
      </c>
      <c r="AE55" s="5">
        <f t="shared" si="24"/>
        <v>0.14000000000000001</v>
      </c>
      <c r="AF55" s="5">
        <f t="shared" si="24"/>
        <v>-0.14000000000000001</v>
      </c>
      <c r="AI55" s="5">
        <f>AI53-AI54</f>
        <v>-9.0600000000000023</v>
      </c>
      <c r="CC55" s="11"/>
      <c r="CI55" s="5">
        <f>CI53-CI54</f>
        <v>37.07</v>
      </c>
      <c r="CL55" s="5">
        <f>CL53-CL54</f>
        <v>3634.91</v>
      </c>
      <c r="CO55" s="5">
        <f>CO53-CO54</f>
        <v>69.17</v>
      </c>
    </row>
    <row r="56" spans="1:95" s="5" customFormat="1" ht="28" x14ac:dyDescent="0.3">
      <c r="B56" s="16" t="s">
        <v>125</v>
      </c>
      <c r="C56" s="11"/>
      <c r="D56" s="11">
        <v>15</v>
      </c>
      <c r="E56" s="11"/>
      <c r="F56" s="11">
        <v>30</v>
      </c>
      <c r="G56" s="11"/>
      <c r="H56" s="11">
        <v>55</v>
      </c>
      <c r="I56" s="11"/>
      <c r="CC56" s="11"/>
    </row>
    <row r="57" spans="1:95" s="5" customFormat="1" ht="14" x14ac:dyDescent="0.3">
      <c r="B57" s="16"/>
      <c r="C57" s="11"/>
      <c r="D57" s="11"/>
      <c r="E57" s="11"/>
      <c r="F57" s="11"/>
      <c r="G57" s="11"/>
      <c r="H57" s="11"/>
      <c r="I57" s="11"/>
      <c r="CC57" s="11"/>
    </row>
    <row r="58" spans="1:95" s="5" customFormat="1" ht="14" x14ac:dyDescent="0.3">
      <c r="B58" s="16"/>
      <c r="C58" s="11"/>
      <c r="D58" s="11"/>
      <c r="E58" s="11"/>
      <c r="F58" s="11"/>
      <c r="G58" s="11"/>
      <c r="H58" s="11"/>
      <c r="I58" s="11"/>
      <c r="CC58" s="11"/>
    </row>
    <row r="59" spans="1:95" s="5" customFormat="1" ht="14" x14ac:dyDescent="0.3">
      <c r="B59" s="18" t="s">
        <v>134</v>
      </c>
      <c r="C59" s="11"/>
      <c r="D59" s="11"/>
      <c r="E59" s="11"/>
      <c r="F59" s="11"/>
      <c r="G59" s="11"/>
      <c r="H59" s="11"/>
      <c r="I59" s="11"/>
      <c r="CC59" s="11"/>
    </row>
    <row r="60" spans="1:95" s="5" customFormat="1" ht="14" x14ac:dyDescent="0.3">
      <c r="B60" s="16" t="s">
        <v>91</v>
      </c>
      <c r="C60" s="11"/>
      <c r="D60" s="11"/>
      <c r="E60" s="11"/>
      <c r="F60" s="11"/>
      <c r="G60" s="11"/>
      <c r="H60" s="11"/>
      <c r="I60" s="11"/>
      <c r="CC60" s="11"/>
    </row>
    <row r="61" spans="1:95" s="5" customFormat="1" ht="14" x14ac:dyDescent="0.3">
      <c r="B61" s="18" t="s">
        <v>92</v>
      </c>
      <c r="C61" s="11"/>
      <c r="D61" s="11"/>
      <c r="E61" s="11"/>
      <c r="F61" s="11"/>
      <c r="G61" s="11"/>
      <c r="H61" s="11"/>
      <c r="I61" s="11"/>
      <c r="CC61" s="11"/>
    </row>
    <row r="62" spans="1:95" s="22" customFormat="1" ht="14" x14ac:dyDescent="0.3">
      <c r="A62" s="22" t="str">
        <f>"3/9"</f>
        <v>3/9</v>
      </c>
      <c r="B62" s="23" t="s">
        <v>135</v>
      </c>
      <c r="C62" s="24" t="str">
        <f>"200"</f>
        <v>200</v>
      </c>
      <c r="D62" s="24">
        <v>19.760000000000002</v>
      </c>
      <c r="E62" s="24">
        <v>18.079999999999998</v>
      </c>
      <c r="F62" s="24">
        <v>21.81</v>
      </c>
      <c r="G62" s="24">
        <v>10.57</v>
      </c>
      <c r="H62" s="24">
        <v>21.33</v>
      </c>
      <c r="I62" s="24">
        <v>358.32215904000003</v>
      </c>
      <c r="J62" s="22">
        <v>6.38</v>
      </c>
      <c r="K62" s="22">
        <v>7.28</v>
      </c>
      <c r="L62" s="22">
        <v>0</v>
      </c>
      <c r="M62" s="22">
        <v>0</v>
      </c>
      <c r="N62" s="22">
        <v>3.04</v>
      </c>
      <c r="O62" s="22">
        <v>16.170000000000002</v>
      </c>
      <c r="P62" s="22">
        <v>2.12</v>
      </c>
      <c r="Q62" s="22">
        <v>0</v>
      </c>
      <c r="R62" s="22">
        <v>0</v>
      </c>
      <c r="S62" s="22">
        <v>0.31</v>
      </c>
      <c r="T62" s="22">
        <v>2.97</v>
      </c>
      <c r="U62" s="22">
        <v>260.17</v>
      </c>
      <c r="V62" s="22">
        <v>654.65</v>
      </c>
      <c r="W62" s="22">
        <v>31.75</v>
      </c>
      <c r="X62" s="22">
        <v>40.909999999999997</v>
      </c>
      <c r="Y62" s="22">
        <v>198.67</v>
      </c>
      <c r="Z62" s="22">
        <v>2.19</v>
      </c>
      <c r="AA62" s="22">
        <v>27.82</v>
      </c>
      <c r="AB62" s="22">
        <v>1456.61</v>
      </c>
      <c r="AC62" s="22">
        <v>434.94</v>
      </c>
      <c r="AD62" s="22">
        <v>5.74</v>
      </c>
      <c r="AE62" s="22">
        <v>0.13</v>
      </c>
      <c r="AF62" s="22">
        <v>0.18</v>
      </c>
      <c r="AG62" s="22">
        <v>6.96</v>
      </c>
      <c r="AH62" s="22">
        <v>16.23</v>
      </c>
      <c r="AI62" s="22">
        <v>5.69</v>
      </c>
      <c r="AJ62" s="22">
        <v>0</v>
      </c>
      <c r="AK62" s="22">
        <v>865.96</v>
      </c>
      <c r="AL62" s="22">
        <v>707.01</v>
      </c>
      <c r="AM62" s="22">
        <v>1401.61</v>
      </c>
      <c r="AN62" s="22">
        <v>1552.04</v>
      </c>
      <c r="AO62" s="22">
        <v>456.26</v>
      </c>
      <c r="AP62" s="22">
        <v>854.25</v>
      </c>
      <c r="AQ62" s="22">
        <v>298.54000000000002</v>
      </c>
      <c r="AR62" s="22">
        <v>757.13</v>
      </c>
      <c r="AS62" s="22">
        <v>1155.2</v>
      </c>
      <c r="AT62" s="22">
        <v>1327.43</v>
      </c>
      <c r="AU62" s="22">
        <v>1627.46</v>
      </c>
      <c r="AV62" s="22">
        <v>476.63</v>
      </c>
      <c r="AW62" s="22">
        <v>1340.71</v>
      </c>
      <c r="AX62" s="22">
        <v>2767.7</v>
      </c>
      <c r="AY62" s="22">
        <v>141.03</v>
      </c>
      <c r="AZ62" s="22">
        <v>884.01</v>
      </c>
      <c r="BA62" s="22">
        <v>850.46</v>
      </c>
      <c r="BB62" s="22">
        <v>639.99</v>
      </c>
      <c r="BC62" s="22">
        <v>230.55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0.62</v>
      </c>
      <c r="BL62" s="22">
        <v>0</v>
      </c>
      <c r="BM62" s="22">
        <v>0.38</v>
      </c>
      <c r="BN62" s="22">
        <v>0.03</v>
      </c>
      <c r="BO62" s="22">
        <v>0.06</v>
      </c>
      <c r="BP62" s="22">
        <v>0</v>
      </c>
      <c r="BQ62" s="22">
        <v>0</v>
      </c>
      <c r="BR62" s="22">
        <v>0</v>
      </c>
      <c r="BS62" s="22">
        <v>2.25</v>
      </c>
      <c r="BT62" s="22">
        <v>0</v>
      </c>
      <c r="BU62" s="22">
        <v>0</v>
      </c>
      <c r="BV62" s="22">
        <v>6.05</v>
      </c>
      <c r="BW62" s="22">
        <v>0</v>
      </c>
      <c r="BX62" s="22">
        <v>0</v>
      </c>
      <c r="BY62" s="22">
        <v>0</v>
      </c>
      <c r="BZ62" s="22">
        <v>0</v>
      </c>
      <c r="CA62" s="22">
        <v>0</v>
      </c>
      <c r="CB62" s="22">
        <v>242.61</v>
      </c>
      <c r="CC62" s="24">
        <v>0</v>
      </c>
      <c r="CE62" s="22">
        <v>270.58999999999997</v>
      </c>
      <c r="CG62" s="22">
        <v>36.590000000000003</v>
      </c>
      <c r="CH62" s="22">
        <v>21.28</v>
      </c>
      <c r="CI62" s="22">
        <v>28.94</v>
      </c>
      <c r="CJ62" s="22">
        <v>4450.1499999999996</v>
      </c>
      <c r="CK62" s="22">
        <v>2839.97</v>
      </c>
      <c r="CL62" s="22">
        <v>3645.06</v>
      </c>
      <c r="CM62" s="22">
        <v>58.51</v>
      </c>
      <c r="CN62" s="22">
        <v>28.98</v>
      </c>
      <c r="CO62" s="22">
        <v>43.78</v>
      </c>
      <c r="CP62" s="22">
        <v>0</v>
      </c>
      <c r="CQ62" s="22">
        <v>0.5</v>
      </c>
    </row>
    <row r="63" spans="1:95" s="22" customFormat="1" ht="14" x14ac:dyDescent="0.3">
      <c r="A63" s="22" t="str">
        <f>"300"</f>
        <v>300</v>
      </c>
      <c r="B63" s="23" t="s">
        <v>95</v>
      </c>
      <c r="C63" s="24" t="str">
        <f>"200"</f>
        <v>200</v>
      </c>
      <c r="D63" s="24">
        <v>0.08</v>
      </c>
      <c r="E63" s="24">
        <v>0</v>
      </c>
      <c r="F63" s="24">
        <v>0.02</v>
      </c>
      <c r="G63" s="24">
        <v>0.02</v>
      </c>
      <c r="H63" s="24">
        <v>9.14</v>
      </c>
      <c r="I63" s="24">
        <v>35.108615999999998</v>
      </c>
      <c r="J63" s="22">
        <v>0</v>
      </c>
      <c r="K63" s="22">
        <v>0</v>
      </c>
      <c r="L63" s="22">
        <v>0</v>
      </c>
      <c r="M63" s="22">
        <v>0</v>
      </c>
      <c r="N63" s="22">
        <v>9.1</v>
      </c>
      <c r="O63" s="22">
        <v>0</v>
      </c>
      <c r="P63" s="22">
        <v>0.04</v>
      </c>
      <c r="Q63" s="22">
        <v>0</v>
      </c>
      <c r="R63" s="22">
        <v>0</v>
      </c>
      <c r="S63" s="22">
        <v>0</v>
      </c>
      <c r="T63" s="22">
        <v>0.03</v>
      </c>
      <c r="U63" s="22">
        <v>0.1</v>
      </c>
      <c r="V63" s="22">
        <v>0.26</v>
      </c>
      <c r="W63" s="22">
        <v>0.26</v>
      </c>
      <c r="X63" s="22">
        <v>0</v>
      </c>
      <c r="Y63" s="22">
        <v>0</v>
      </c>
      <c r="Z63" s="22">
        <v>0.03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0</v>
      </c>
      <c r="BC63" s="22">
        <v>0</v>
      </c>
      <c r="BD63" s="22">
        <v>0</v>
      </c>
      <c r="BE63" s="22">
        <v>0</v>
      </c>
      <c r="BF63" s="22">
        <v>0</v>
      </c>
      <c r="BG63" s="22">
        <v>0</v>
      </c>
      <c r="BH63" s="22">
        <v>0</v>
      </c>
      <c r="BI63" s="22">
        <v>0</v>
      </c>
      <c r="BJ63" s="22">
        <v>0</v>
      </c>
      <c r="BK63" s="22">
        <v>0</v>
      </c>
      <c r="BL63" s="22">
        <v>0</v>
      </c>
      <c r="BM63" s="22">
        <v>0</v>
      </c>
      <c r="BN63" s="22">
        <v>0</v>
      </c>
      <c r="BO63" s="22">
        <v>0</v>
      </c>
      <c r="BP63" s="22">
        <v>0</v>
      </c>
      <c r="BQ63" s="22">
        <v>0</v>
      </c>
      <c r="BR63" s="22">
        <v>0</v>
      </c>
      <c r="BS63" s="22">
        <v>0</v>
      </c>
      <c r="BT63" s="22">
        <v>0</v>
      </c>
      <c r="BU63" s="22">
        <v>0</v>
      </c>
      <c r="BV63" s="22">
        <v>0</v>
      </c>
      <c r="BW63" s="22">
        <v>0</v>
      </c>
      <c r="BX63" s="22">
        <v>0</v>
      </c>
      <c r="BY63" s="22">
        <v>0</v>
      </c>
      <c r="BZ63" s="22">
        <v>0</v>
      </c>
      <c r="CA63" s="22">
        <v>0</v>
      </c>
      <c r="CB63" s="22">
        <v>190.04</v>
      </c>
      <c r="CC63" s="24">
        <v>0</v>
      </c>
      <c r="CE63" s="22">
        <v>0</v>
      </c>
      <c r="CG63" s="22">
        <v>0</v>
      </c>
      <c r="CH63" s="22">
        <v>0</v>
      </c>
      <c r="CI63" s="22">
        <v>0</v>
      </c>
      <c r="CJ63" s="22">
        <v>0</v>
      </c>
      <c r="CK63" s="22">
        <v>0</v>
      </c>
      <c r="CL63" s="22">
        <v>0</v>
      </c>
      <c r="CM63" s="22">
        <v>0</v>
      </c>
      <c r="CN63" s="22">
        <v>0</v>
      </c>
      <c r="CO63" s="22">
        <v>0</v>
      </c>
      <c r="CP63" s="22">
        <v>10</v>
      </c>
      <c r="CQ63" s="22">
        <v>0</v>
      </c>
    </row>
    <row r="64" spans="1:95" s="22" customFormat="1" ht="28" x14ac:dyDescent="0.3">
      <c r="A64" s="22" t="str">
        <f>"-"</f>
        <v>-</v>
      </c>
      <c r="B64" s="23" t="s">
        <v>94</v>
      </c>
      <c r="C64" s="24" t="str">
        <f>"50"</f>
        <v>50</v>
      </c>
      <c r="D64" s="24">
        <v>3.8</v>
      </c>
      <c r="E64" s="24">
        <v>0</v>
      </c>
      <c r="F64" s="24">
        <v>0.4</v>
      </c>
      <c r="G64" s="24">
        <v>0.4</v>
      </c>
      <c r="H64" s="24">
        <v>25.9</v>
      </c>
      <c r="I64" s="24">
        <v>122.60499999999999</v>
      </c>
      <c r="J64" s="22">
        <v>0.1</v>
      </c>
      <c r="K64" s="22">
        <v>0</v>
      </c>
      <c r="L64" s="22">
        <v>0</v>
      </c>
      <c r="M64" s="22">
        <v>0</v>
      </c>
      <c r="N64" s="22">
        <v>0.35</v>
      </c>
      <c r="O64" s="22">
        <v>24.25</v>
      </c>
      <c r="P64" s="22">
        <v>1.3</v>
      </c>
      <c r="Q64" s="22">
        <v>0</v>
      </c>
      <c r="R64" s="22">
        <v>0</v>
      </c>
      <c r="S64" s="22">
        <v>0.15</v>
      </c>
      <c r="T64" s="22">
        <v>0.85</v>
      </c>
      <c r="U64" s="22">
        <v>249.5</v>
      </c>
      <c r="V64" s="22">
        <v>46.5</v>
      </c>
      <c r="W64" s="22">
        <v>10</v>
      </c>
      <c r="X64" s="22">
        <v>7</v>
      </c>
      <c r="Y64" s="22">
        <v>32.5</v>
      </c>
      <c r="Z64" s="22">
        <v>0.55000000000000004</v>
      </c>
      <c r="AA64" s="22">
        <v>0</v>
      </c>
      <c r="AB64" s="22">
        <v>0</v>
      </c>
      <c r="AC64" s="22">
        <v>0</v>
      </c>
      <c r="AD64" s="22">
        <v>0.55000000000000004</v>
      </c>
      <c r="AE64" s="22">
        <v>0.06</v>
      </c>
      <c r="AF64" s="22">
        <v>0.02</v>
      </c>
      <c r="AG64" s="22">
        <v>0.45</v>
      </c>
      <c r="AH64" s="22">
        <v>1.1000000000000001</v>
      </c>
      <c r="AI64" s="22">
        <v>0</v>
      </c>
      <c r="AJ64" s="22">
        <v>0</v>
      </c>
      <c r="AK64" s="22">
        <v>174</v>
      </c>
      <c r="AL64" s="22">
        <v>159</v>
      </c>
      <c r="AM64" s="22">
        <v>297</v>
      </c>
      <c r="AN64" s="22">
        <v>94.5</v>
      </c>
      <c r="AO64" s="22">
        <v>57</v>
      </c>
      <c r="AP64" s="22">
        <v>115.5</v>
      </c>
      <c r="AQ64" s="22">
        <v>37</v>
      </c>
      <c r="AR64" s="22">
        <v>184</v>
      </c>
      <c r="AS64" s="22">
        <v>121.5</v>
      </c>
      <c r="AT64" s="22">
        <v>147.5</v>
      </c>
      <c r="AU64" s="22">
        <v>126</v>
      </c>
      <c r="AV64" s="22">
        <v>74</v>
      </c>
      <c r="AW64" s="22">
        <v>129</v>
      </c>
      <c r="AX64" s="22">
        <v>1127</v>
      </c>
      <c r="AY64" s="22">
        <v>0</v>
      </c>
      <c r="AZ64" s="22">
        <v>354.5</v>
      </c>
      <c r="BA64" s="22">
        <v>184</v>
      </c>
      <c r="BB64" s="22">
        <v>93.5</v>
      </c>
      <c r="BC64" s="22">
        <v>73.5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0.05</v>
      </c>
      <c r="BJ64" s="22">
        <v>0</v>
      </c>
      <c r="BK64" s="22">
        <v>0.01</v>
      </c>
      <c r="BL64" s="22">
        <v>0</v>
      </c>
      <c r="BM64" s="22">
        <v>0</v>
      </c>
      <c r="BN64" s="22">
        <v>0.05</v>
      </c>
      <c r="BO64" s="22">
        <v>0</v>
      </c>
      <c r="BP64" s="22">
        <v>0</v>
      </c>
      <c r="BQ64" s="22">
        <v>0</v>
      </c>
      <c r="BR64" s="22">
        <v>0.01</v>
      </c>
      <c r="BS64" s="22">
        <v>0.04</v>
      </c>
      <c r="BT64" s="22">
        <v>0</v>
      </c>
      <c r="BU64" s="22">
        <v>0</v>
      </c>
      <c r="BV64" s="22">
        <v>0.18</v>
      </c>
      <c r="BW64" s="22">
        <v>0.01</v>
      </c>
      <c r="BX64" s="22">
        <v>0</v>
      </c>
      <c r="BY64" s="22">
        <v>0</v>
      </c>
      <c r="BZ64" s="22">
        <v>0</v>
      </c>
      <c r="CA64" s="22">
        <v>0</v>
      </c>
      <c r="CB64" s="22">
        <v>18.899999999999999</v>
      </c>
      <c r="CC64" s="24">
        <v>0</v>
      </c>
      <c r="CE64" s="22">
        <v>0</v>
      </c>
      <c r="CG64" s="22">
        <v>0</v>
      </c>
      <c r="CH64" s="22">
        <v>0</v>
      </c>
      <c r="CI64" s="22">
        <v>0</v>
      </c>
      <c r="CJ64" s="22">
        <v>0</v>
      </c>
      <c r="CK64" s="22">
        <v>0</v>
      </c>
      <c r="CL64" s="22">
        <v>0</v>
      </c>
      <c r="CM64" s="22">
        <v>0</v>
      </c>
      <c r="CN64" s="22">
        <v>0</v>
      </c>
      <c r="CO64" s="22">
        <v>0</v>
      </c>
      <c r="CP64" s="22">
        <v>0</v>
      </c>
      <c r="CQ64" s="22">
        <v>0</v>
      </c>
    </row>
    <row r="65" spans="1:95" s="19" customFormat="1" ht="14" x14ac:dyDescent="0.3">
      <c r="A65" s="19" t="str">
        <f>"-"</f>
        <v>-</v>
      </c>
      <c r="B65" s="20" t="s">
        <v>136</v>
      </c>
      <c r="C65" s="21" t="str">
        <f>"100"</f>
        <v>100</v>
      </c>
      <c r="D65" s="21">
        <v>0.4</v>
      </c>
      <c r="E65" s="21">
        <v>0</v>
      </c>
      <c r="F65" s="21">
        <v>0.4</v>
      </c>
      <c r="G65" s="21">
        <v>0.4</v>
      </c>
      <c r="H65" s="21">
        <v>11.6</v>
      </c>
      <c r="I65" s="21">
        <v>48.68</v>
      </c>
      <c r="J65" s="19">
        <v>0.1</v>
      </c>
      <c r="K65" s="19">
        <v>0</v>
      </c>
      <c r="L65" s="19">
        <v>0</v>
      </c>
      <c r="M65" s="19">
        <v>0</v>
      </c>
      <c r="N65" s="19">
        <v>9</v>
      </c>
      <c r="O65" s="19">
        <v>0.8</v>
      </c>
      <c r="P65" s="19">
        <v>1.8</v>
      </c>
      <c r="Q65" s="19">
        <v>0</v>
      </c>
      <c r="R65" s="19">
        <v>0</v>
      </c>
      <c r="S65" s="19">
        <v>0.8</v>
      </c>
      <c r="T65" s="19">
        <v>0.5</v>
      </c>
      <c r="U65" s="19">
        <v>26</v>
      </c>
      <c r="V65" s="19">
        <v>278</v>
      </c>
      <c r="W65" s="19">
        <v>16</v>
      </c>
      <c r="X65" s="19">
        <v>9</v>
      </c>
      <c r="Y65" s="19">
        <v>11</v>
      </c>
      <c r="Z65" s="19">
        <v>2.2000000000000002</v>
      </c>
      <c r="AA65" s="19">
        <v>0</v>
      </c>
      <c r="AB65" s="19">
        <v>30</v>
      </c>
      <c r="AC65" s="19">
        <v>5</v>
      </c>
      <c r="AD65" s="19">
        <v>0.2</v>
      </c>
      <c r="AE65" s="19">
        <v>0.03</v>
      </c>
      <c r="AF65" s="19">
        <v>0.02</v>
      </c>
      <c r="AG65" s="19">
        <v>0.3</v>
      </c>
      <c r="AH65" s="19">
        <v>0.4</v>
      </c>
      <c r="AI65" s="19">
        <v>10</v>
      </c>
      <c r="AJ65" s="19">
        <v>0</v>
      </c>
      <c r="AK65" s="19">
        <v>12</v>
      </c>
      <c r="AL65" s="19">
        <v>13</v>
      </c>
      <c r="AM65" s="19">
        <v>19</v>
      </c>
      <c r="AN65" s="19">
        <v>18</v>
      </c>
      <c r="AO65" s="19">
        <v>3</v>
      </c>
      <c r="AP65" s="19">
        <v>11</v>
      </c>
      <c r="AQ65" s="19">
        <v>3</v>
      </c>
      <c r="AR65" s="19">
        <v>9</v>
      </c>
      <c r="AS65" s="19">
        <v>17</v>
      </c>
      <c r="AT65" s="19">
        <v>10</v>
      </c>
      <c r="AU65" s="19">
        <v>78</v>
      </c>
      <c r="AV65" s="19">
        <v>7</v>
      </c>
      <c r="AW65" s="19">
        <v>14</v>
      </c>
      <c r="AX65" s="19">
        <v>42</v>
      </c>
      <c r="AY65" s="19">
        <v>0</v>
      </c>
      <c r="AZ65" s="19">
        <v>13</v>
      </c>
      <c r="BA65" s="19">
        <v>16</v>
      </c>
      <c r="BB65" s="19">
        <v>6</v>
      </c>
      <c r="BC65" s="19">
        <v>5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86.3</v>
      </c>
      <c r="CC65" s="21">
        <v>0</v>
      </c>
      <c r="CE65" s="19">
        <v>5</v>
      </c>
      <c r="CG65" s="19">
        <v>0</v>
      </c>
      <c r="CH65" s="19">
        <v>0</v>
      </c>
      <c r="CI65" s="19">
        <v>0</v>
      </c>
      <c r="CJ65" s="19">
        <v>0</v>
      </c>
      <c r="CK65" s="19">
        <v>0</v>
      </c>
      <c r="CL65" s="19">
        <v>0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</row>
    <row r="66" spans="1:95" s="27" customFormat="1" ht="14" x14ac:dyDescent="0.3">
      <c r="B66" s="25" t="s">
        <v>96</v>
      </c>
      <c r="C66" s="26"/>
      <c r="D66" s="26">
        <v>24.03</v>
      </c>
      <c r="E66" s="26">
        <v>18.079999999999998</v>
      </c>
      <c r="F66" s="26">
        <v>22.63</v>
      </c>
      <c r="G66" s="26">
        <v>11.39</v>
      </c>
      <c r="H66" s="26">
        <v>67.959999999999994</v>
      </c>
      <c r="I66" s="26">
        <v>564.72</v>
      </c>
      <c r="J66" s="27">
        <v>6.58</v>
      </c>
      <c r="K66" s="27">
        <v>7.28</v>
      </c>
      <c r="L66" s="27">
        <v>0</v>
      </c>
      <c r="M66" s="27">
        <v>0</v>
      </c>
      <c r="N66" s="27">
        <v>21.48</v>
      </c>
      <c r="O66" s="27">
        <v>41.22</v>
      </c>
      <c r="P66" s="27">
        <v>5.26</v>
      </c>
      <c r="Q66" s="27">
        <v>0</v>
      </c>
      <c r="R66" s="27">
        <v>0</v>
      </c>
      <c r="S66" s="27">
        <v>1.26</v>
      </c>
      <c r="T66" s="27">
        <v>4.3499999999999996</v>
      </c>
      <c r="U66" s="27">
        <v>535.77</v>
      </c>
      <c r="V66" s="27">
        <v>979.42</v>
      </c>
      <c r="W66" s="27">
        <v>58.01</v>
      </c>
      <c r="X66" s="27">
        <v>56.91</v>
      </c>
      <c r="Y66" s="27">
        <v>242.17</v>
      </c>
      <c r="Z66" s="27">
        <v>4.97</v>
      </c>
      <c r="AA66" s="27">
        <v>27.82</v>
      </c>
      <c r="AB66" s="27">
        <v>1486.61</v>
      </c>
      <c r="AC66" s="27">
        <v>439.94</v>
      </c>
      <c r="AD66" s="27">
        <v>6.49</v>
      </c>
      <c r="AE66" s="27">
        <v>0.21</v>
      </c>
      <c r="AF66" s="27">
        <v>0.22</v>
      </c>
      <c r="AG66" s="27">
        <v>7.71</v>
      </c>
      <c r="AH66" s="27">
        <v>17.73</v>
      </c>
      <c r="AI66" s="27">
        <v>15.69</v>
      </c>
      <c r="AJ66" s="27">
        <v>0</v>
      </c>
      <c r="AK66" s="27">
        <v>1051.96</v>
      </c>
      <c r="AL66" s="27">
        <v>879.01</v>
      </c>
      <c r="AM66" s="27">
        <v>1717.61</v>
      </c>
      <c r="AN66" s="27">
        <v>1664.54</v>
      </c>
      <c r="AO66" s="27">
        <v>516.26</v>
      </c>
      <c r="AP66" s="27">
        <v>980.75</v>
      </c>
      <c r="AQ66" s="27">
        <v>338.54</v>
      </c>
      <c r="AR66" s="27">
        <v>950.13</v>
      </c>
      <c r="AS66" s="27">
        <v>1293.7</v>
      </c>
      <c r="AT66" s="27">
        <v>1484.93</v>
      </c>
      <c r="AU66" s="27">
        <v>1831.46</v>
      </c>
      <c r="AV66" s="27">
        <v>557.63</v>
      </c>
      <c r="AW66" s="27">
        <v>1483.71</v>
      </c>
      <c r="AX66" s="27">
        <v>3936.7</v>
      </c>
      <c r="AY66" s="27">
        <v>141.03</v>
      </c>
      <c r="AZ66" s="27">
        <v>1251.51</v>
      </c>
      <c r="BA66" s="27">
        <v>1050.46</v>
      </c>
      <c r="BB66" s="27">
        <v>739.49</v>
      </c>
      <c r="BC66" s="27">
        <v>309.05</v>
      </c>
      <c r="BD66" s="27">
        <v>0</v>
      </c>
      <c r="BE66" s="27">
        <v>0</v>
      </c>
      <c r="BF66" s="27">
        <v>0</v>
      </c>
      <c r="BG66" s="27">
        <v>0</v>
      </c>
      <c r="BH66" s="27">
        <v>0</v>
      </c>
      <c r="BI66" s="27">
        <v>0.05</v>
      </c>
      <c r="BJ66" s="27">
        <v>0</v>
      </c>
      <c r="BK66" s="27">
        <v>0.63</v>
      </c>
      <c r="BL66" s="27">
        <v>0</v>
      </c>
      <c r="BM66" s="27">
        <v>0.38</v>
      </c>
      <c r="BN66" s="27">
        <v>7.0000000000000007E-2</v>
      </c>
      <c r="BO66" s="27">
        <v>0.06</v>
      </c>
      <c r="BP66" s="27">
        <v>0</v>
      </c>
      <c r="BQ66" s="27">
        <v>0</v>
      </c>
      <c r="BR66" s="27">
        <v>0.01</v>
      </c>
      <c r="BS66" s="27">
        <v>2.29</v>
      </c>
      <c r="BT66" s="27">
        <v>0</v>
      </c>
      <c r="BU66" s="27">
        <v>0</v>
      </c>
      <c r="BV66" s="27">
        <v>6.23</v>
      </c>
      <c r="BW66" s="27">
        <v>0.01</v>
      </c>
      <c r="BX66" s="27">
        <v>0</v>
      </c>
      <c r="BY66" s="27">
        <v>0</v>
      </c>
      <c r="BZ66" s="27">
        <v>0</v>
      </c>
      <c r="CA66" s="27">
        <v>0</v>
      </c>
      <c r="CB66" s="27">
        <v>537.86</v>
      </c>
      <c r="CC66" s="26">
        <f>SUM($CC$61:$CC$65)</f>
        <v>0</v>
      </c>
      <c r="CD66" s="27">
        <f>$I$66/$I$78*100</f>
        <v>38.41162306656328</v>
      </c>
      <c r="CE66" s="27">
        <v>275.58999999999997</v>
      </c>
      <c r="CG66" s="27">
        <v>36.590000000000003</v>
      </c>
      <c r="CH66" s="27">
        <v>21.28</v>
      </c>
      <c r="CI66" s="27">
        <v>28.94</v>
      </c>
      <c r="CJ66" s="27">
        <v>4450.1499999999996</v>
      </c>
      <c r="CK66" s="27">
        <v>2839.97</v>
      </c>
      <c r="CL66" s="27">
        <v>3645.06</v>
      </c>
      <c r="CM66" s="27">
        <v>58.51</v>
      </c>
      <c r="CN66" s="27">
        <v>28.98</v>
      </c>
      <c r="CO66" s="27">
        <v>43.78</v>
      </c>
      <c r="CP66" s="27">
        <v>10</v>
      </c>
      <c r="CQ66" s="27">
        <v>0.5</v>
      </c>
    </row>
    <row r="67" spans="1:95" s="5" customFormat="1" ht="14" x14ac:dyDescent="0.3">
      <c r="B67" s="16" t="s">
        <v>97</v>
      </c>
      <c r="C67" s="11"/>
      <c r="D67" s="11" t="s">
        <v>98</v>
      </c>
      <c r="E67" s="11"/>
      <c r="F67" s="11" t="s">
        <v>99</v>
      </c>
      <c r="G67" s="11"/>
      <c r="H67" s="11" t="s">
        <v>100</v>
      </c>
      <c r="I67" s="11" t="s">
        <v>101</v>
      </c>
      <c r="AC67" s="5" t="s">
        <v>102</v>
      </c>
      <c r="AE67" s="5" t="s">
        <v>103</v>
      </c>
      <c r="AF67" s="5" t="s">
        <v>103</v>
      </c>
      <c r="AI67" s="5" t="s">
        <v>104</v>
      </c>
      <c r="CC67" s="11"/>
    </row>
    <row r="68" spans="1:95" s="5" customFormat="1" ht="14" x14ac:dyDescent="0.3">
      <c r="B68" s="18" t="s">
        <v>105</v>
      </c>
      <c r="C68" s="11"/>
      <c r="D68" s="11"/>
      <c r="E68" s="11"/>
      <c r="F68" s="11"/>
      <c r="G68" s="11"/>
      <c r="H68" s="11"/>
      <c r="I68" s="11"/>
      <c r="CC68" s="11"/>
    </row>
    <row r="69" spans="1:95" s="22" customFormat="1" ht="42" x14ac:dyDescent="0.3">
      <c r="A69" s="22" t="str">
        <f>"67"</f>
        <v>67</v>
      </c>
      <c r="B69" s="23" t="s">
        <v>137</v>
      </c>
      <c r="C69" s="24" t="str">
        <f>"290"</f>
        <v>290</v>
      </c>
      <c r="D69" s="24">
        <v>8.74</v>
      </c>
      <c r="E69" s="24">
        <v>0.03</v>
      </c>
      <c r="F69" s="24">
        <v>5.19</v>
      </c>
      <c r="G69" s="24">
        <v>0</v>
      </c>
      <c r="H69" s="24">
        <v>42.45</v>
      </c>
      <c r="I69" s="24">
        <v>244.74981597333328</v>
      </c>
      <c r="J69" s="22">
        <v>3.21</v>
      </c>
      <c r="K69" s="22">
        <v>0.15</v>
      </c>
      <c r="L69" s="22">
        <v>3.21</v>
      </c>
      <c r="M69" s="22">
        <v>0</v>
      </c>
      <c r="N69" s="22">
        <v>4.2</v>
      </c>
      <c r="O69" s="22">
        <v>33.369999999999997</v>
      </c>
      <c r="P69" s="22">
        <v>4.8899999999999997</v>
      </c>
      <c r="Q69" s="22">
        <v>0</v>
      </c>
      <c r="R69" s="22">
        <v>0</v>
      </c>
      <c r="S69" s="22">
        <v>0.18</v>
      </c>
      <c r="T69" s="22">
        <v>2.52</v>
      </c>
      <c r="U69" s="22">
        <v>164.27</v>
      </c>
      <c r="V69" s="22">
        <v>557.69000000000005</v>
      </c>
      <c r="W69" s="22">
        <v>44.86</v>
      </c>
      <c r="X69" s="22">
        <v>50.55</v>
      </c>
      <c r="Y69" s="22">
        <v>138.63</v>
      </c>
      <c r="Z69" s="22">
        <v>2.68</v>
      </c>
      <c r="AA69" s="22">
        <v>20.53</v>
      </c>
      <c r="AB69" s="22">
        <v>1476.45</v>
      </c>
      <c r="AC69" s="22">
        <v>341.68</v>
      </c>
      <c r="AD69" s="22">
        <v>0.36</v>
      </c>
      <c r="AE69" s="22">
        <v>0.24</v>
      </c>
      <c r="AF69" s="22">
        <v>0.09</v>
      </c>
      <c r="AG69" s="22">
        <v>1.64</v>
      </c>
      <c r="AH69" s="22">
        <v>2.79</v>
      </c>
      <c r="AI69" s="22">
        <v>5.41</v>
      </c>
      <c r="AJ69" s="22">
        <v>0</v>
      </c>
      <c r="AK69" s="22">
        <v>241.41</v>
      </c>
      <c r="AL69" s="22">
        <v>265.83999999999997</v>
      </c>
      <c r="AM69" s="22">
        <v>395.9</v>
      </c>
      <c r="AN69" s="22">
        <v>377.66</v>
      </c>
      <c r="AO69" s="22">
        <v>52.03</v>
      </c>
      <c r="AP69" s="22">
        <v>211.17</v>
      </c>
      <c r="AQ69" s="22">
        <v>70.209999999999994</v>
      </c>
      <c r="AR69" s="22">
        <v>248.43</v>
      </c>
      <c r="AS69" s="22">
        <v>238.08</v>
      </c>
      <c r="AT69" s="22">
        <v>446.35</v>
      </c>
      <c r="AU69" s="22">
        <v>544.92999999999995</v>
      </c>
      <c r="AV69" s="22">
        <v>111.15</v>
      </c>
      <c r="AW69" s="22">
        <v>234.46</v>
      </c>
      <c r="AX69" s="22">
        <v>850.1</v>
      </c>
      <c r="AY69" s="22">
        <v>0</v>
      </c>
      <c r="AZ69" s="22">
        <v>166.18</v>
      </c>
      <c r="BA69" s="22">
        <v>203.79</v>
      </c>
      <c r="BB69" s="22">
        <v>170.8</v>
      </c>
      <c r="BC69" s="22">
        <v>63.64</v>
      </c>
      <c r="BD69" s="22">
        <v>0.19</v>
      </c>
      <c r="BE69" s="22">
        <v>0.04</v>
      </c>
      <c r="BF69" s="22">
        <v>0.04</v>
      </c>
      <c r="BG69" s="22">
        <v>0.1</v>
      </c>
      <c r="BH69" s="22">
        <v>0.12</v>
      </c>
      <c r="BI69" s="22">
        <v>0.4</v>
      </c>
      <c r="BJ69" s="22">
        <v>0</v>
      </c>
      <c r="BK69" s="22">
        <v>1.34</v>
      </c>
      <c r="BL69" s="22">
        <v>0</v>
      </c>
      <c r="BM69" s="22">
        <v>0.4</v>
      </c>
      <c r="BN69" s="22">
        <v>0</v>
      </c>
      <c r="BO69" s="22">
        <v>0</v>
      </c>
      <c r="BP69" s="22">
        <v>0</v>
      </c>
      <c r="BQ69" s="22">
        <v>0</v>
      </c>
      <c r="BR69" s="22">
        <v>0.15</v>
      </c>
      <c r="BS69" s="22">
        <v>1.32</v>
      </c>
      <c r="BT69" s="22">
        <v>0</v>
      </c>
      <c r="BU69" s="22">
        <v>0</v>
      </c>
      <c r="BV69" s="22">
        <v>0.31</v>
      </c>
      <c r="BW69" s="22">
        <v>0.03</v>
      </c>
      <c r="BX69" s="22">
        <v>0</v>
      </c>
      <c r="BY69" s="22">
        <v>0</v>
      </c>
      <c r="BZ69" s="22">
        <v>0</v>
      </c>
      <c r="CA69" s="22">
        <v>0</v>
      </c>
      <c r="CB69" s="22">
        <v>281.81</v>
      </c>
      <c r="CC69" s="24">
        <v>0</v>
      </c>
      <c r="CE69" s="22">
        <v>266.61</v>
      </c>
      <c r="CG69" s="22">
        <v>0</v>
      </c>
      <c r="CH69" s="22">
        <v>0</v>
      </c>
      <c r="CI69" s="22">
        <v>0</v>
      </c>
      <c r="CJ69" s="22">
        <v>0</v>
      </c>
      <c r="CK69" s="22">
        <v>0</v>
      </c>
      <c r="CL69" s="22">
        <v>0</v>
      </c>
      <c r="CM69" s="22">
        <v>0</v>
      </c>
      <c r="CN69" s="22">
        <v>0</v>
      </c>
      <c r="CO69" s="22">
        <v>0</v>
      </c>
      <c r="CP69" s="22">
        <v>0</v>
      </c>
      <c r="CQ69" s="22">
        <v>0.39</v>
      </c>
    </row>
    <row r="70" spans="1:95" s="22" customFormat="1" ht="14" x14ac:dyDescent="0.3">
      <c r="A70" s="22" t="str">
        <f>"144"</f>
        <v>144</v>
      </c>
      <c r="B70" s="23" t="s">
        <v>138</v>
      </c>
      <c r="C70" s="24" t="str">
        <f>"190"</f>
        <v>190</v>
      </c>
      <c r="D70" s="24">
        <v>3.66</v>
      </c>
      <c r="E70" s="24">
        <v>0.02</v>
      </c>
      <c r="F70" s="24">
        <v>4.55</v>
      </c>
      <c r="G70" s="24">
        <v>0</v>
      </c>
      <c r="H70" s="24">
        <v>30.3</v>
      </c>
      <c r="I70" s="24">
        <v>175.31636747967497</v>
      </c>
      <c r="J70" s="22">
        <v>2.68</v>
      </c>
      <c r="K70" s="22">
        <v>0.12</v>
      </c>
      <c r="L70" s="22">
        <v>2.68</v>
      </c>
      <c r="M70" s="22">
        <v>0</v>
      </c>
      <c r="N70" s="22">
        <v>2.0299999999999998</v>
      </c>
      <c r="O70" s="22">
        <v>25.86</v>
      </c>
      <c r="P70" s="22">
        <v>2.41</v>
      </c>
      <c r="Q70" s="22">
        <v>0</v>
      </c>
      <c r="R70" s="22">
        <v>0</v>
      </c>
      <c r="S70" s="22">
        <v>0.38</v>
      </c>
      <c r="T70" s="22">
        <v>2.12</v>
      </c>
      <c r="U70" s="22">
        <v>7.51</v>
      </c>
      <c r="V70" s="22">
        <v>871.07</v>
      </c>
      <c r="W70" s="22">
        <v>17.8</v>
      </c>
      <c r="X70" s="22">
        <v>39.65</v>
      </c>
      <c r="Y70" s="22">
        <v>100.87</v>
      </c>
      <c r="Z70" s="22">
        <v>1.56</v>
      </c>
      <c r="AA70" s="22">
        <v>27.34</v>
      </c>
      <c r="AB70" s="22">
        <v>50.17</v>
      </c>
      <c r="AC70" s="22">
        <v>36.01</v>
      </c>
      <c r="AD70" s="22">
        <v>0.24</v>
      </c>
      <c r="AE70" s="22">
        <v>0.16</v>
      </c>
      <c r="AF70" s="22">
        <v>0.11</v>
      </c>
      <c r="AG70" s="22">
        <v>1.87</v>
      </c>
      <c r="AH70" s="22">
        <v>3.46</v>
      </c>
      <c r="AI70" s="22">
        <v>7.66</v>
      </c>
      <c r="AJ70" s="22">
        <v>0</v>
      </c>
      <c r="AK70" s="22">
        <v>46.7</v>
      </c>
      <c r="AL70" s="22">
        <v>73.95</v>
      </c>
      <c r="AM70" s="22">
        <v>93.16</v>
      </c>
      <c r="AN70" s="22">
        <v>110.48</v>
      </c>
      <c r="AO70" s="22">
        <v>18.71</v>
      </c>
      <c r="AP70" s="22">
        <v>74.180000000000007</v>
      </c>
      <c r="AQ70" s="22">
        <v>37.64</v>
      </c>
      <c r="AR70" s="22">
        <v>75.81</v>
      </c>
      <c r="AS70" s="22">
        <v>106.56</v>
      </c>
      <c r="AT70" s="22">
        <v>291.89</v>
      </c>
      <c r="AU70" s="22">
        <v>129.05000000000001</v>
      </c>
      <c r="AV70" s="22">
        <v>26.49</v>
      </c>
      <c r="AW70" s="22">
        <v>75.3</v>
      </c>
      <c r="AX70" s="22">
        <v>404.45</v>
      </c>
      <c r="AY70" s="22">
        <v>0</v>
      </c>
      <c r="AZ70" s="22">
        <v>55.98</v>
      </c>
      <c r="BA70" s="22">
        <v>50.71</v>
      </c>
      <c r="BB70" s="22">
        <v>55.8</v>
      </c>
      <c r="BC70" s="22">
        <v>23.93</v>
      </c>
      <c r="BD70" s="22">
        <v>0.17</v>
      </c>
      <c r="BE70" s="22">
        <v>0.04</v>
      </c>
      <c r="BF70" s="22">
        <v>0.03</v>
      </c>
      <c r="BG70" s="22">
        <v>0.09</v>
      </c>
      <c r="BH70" s="22">
        <v>0.11</v>
      </c>
      <c r="BI70" s="22">
        <v>0.37</v>
      </c>
      <c r="BJ70" s="22">
        <v>0</v>
      </c>
      <c r="BK70" s="22">
        <v>1.27</v>
      </c>
      <c r="BL70" s="22">
        <v>0</v>
      </c>
      <c r="BM70" s="22">
        <v>0.38</v>
      </c>
      <c r="BN70" s="22">
        <v>0</v>
      </c>
      <c r="BO70" s="22">
        <v>0</v>
      </c>
      <c r="BP70" s="22">
        <v>0</v>
      </c>
      <c r="BQ70" s="22">
        <v>0</v>
      </c>
      <c r="BR70" s="22">
        <v>0.14000000000000001</v>
      </c>
      <c r="BS70" s="22">
        <v>1.34</v>
      </c>
      <c r="BT70" s="22">
        <v>0</v>
      </c>
      <c r="BU70" s="22">
        <v>0</v>
      </c>
      <c r="BV70" s="22">
        <v>0.19</v>
      </c>
      <c r="BW70" s="22">
        <v>0</v>
      </c>
      <c r="BX70" s="22">
        <v>0</v>
      </c>
      <c r="BY70" s="22">
        <v>0</v>
      </c>
      <c r="BZ70" s="22">
        <v>0</v>
      </c>
      <c r="CA70" s="22">
        <v>0</v>
      </c>
      <c r="CB70" s="22">
        <v>151.30000000000001</v>
      </c>
      <c r="CC70" s="24">
        <v>0</v>
      </c>
      <c r="CE70" s="22">
        <v>35.700000000000003</v>
      </c>
      <c r="CG70" s="22">
        <v>0</v>
      </c>
      <c r="CH70" s="22">
        <v>0</v>
      </c>
      <c r="CI70" s="22">
        <v>0</v>
      </c>
      <c r="CJ70" s="22">
        <v>0</v>
      </c>
      <c r="CK70" s="22">
        <v>0</v>
      </c>
      <c r="CL70" s="22">
        <v>0</v>
      </c>
      <c r="CM70" s="22">
        <v>0</v>
      </c>
      <c r="CN70" s="22">
        <v>0</v>
      </c>
      <c r="CO70" s="22">
        <v>0</v>
      </c>
      <c r="CP70" s="22">
        <v>0</v>
      </c>
      <c r="CQ70" s="22">
        <v>0</v>
      </c>
    </row>
    <row r="71" spans="1:95" s="22" customFormat="1" ht="14" x14ac:dyDescent="0.3">
      <c r="A71" s="22" t="str">
        <f>"4/7"</f>
        <v>4/7</v>
      </c>
      <c r="B71" s="23" t="s">
        <v>139</v>
      </c>
      <c r="C71" s="24" t="str">
        <f>"100"</f>
        <v>100</v>
      </c>
      <c r="D71" s="24">
        <v>12.36</v>
      </c>
      <c r="E71" s="24">
        <v>12.64</v>
      </c>
      <c r="F71" s="24">
        <v>8.26</v>
      </c>
      <c r="G71" s="24">
        <v>5.38</v>
      </c>
      <c r="H71" s="24">
        <v>4.95</v>
      </c>
      <c r="I71" s="24">
        <v>141.26599833333347</v>
      </c>
      <c r="J71" s="22">
        <v>1.35</v>
      </c>
      <c r="K71" s="22">
        <v>3.47</v>
      </c>
      <c r="L71" s="22">
        <v>0</v>
      </c>
      <c r="M71" s="22">
        <v>0</v>
      </c>
      <c r="N71" s="22">
        <v>3.99</v>
      </c>
      <c r="O71" s="22">
        <v>0.05</v>
      </c>
      <c r="P71" s="22">
        <v>0.9</v>
      </c>
      <c r="Q71" s="22">
        <v>0</v>
      </c>
      <c r="R71" s="22">
        <v>0</v>
      </c>
      <c r="S71" s="22">
        <v>0.1</v>
      </c>
      <c r="T71" s="22">
        <v>1.53</v>
      </c>
      <c r="U71" s="22">
        <v>209.8</v>
      </c>
      <c r="V71" s="22">
        <v>244.57</v>
      </c>
      <c r="W71" s="22">
        <v>21.68</v>
      </c>
      <c r="X71" s="22">
        <v>25.44</v>
      </c>
      <c r="Y71" s="22">
        <v>126</v>
      </c>
      <c r="Z71" s="22">
        <v>0.57999999999999996</v>
      </c>
      <c r="AA71" s="22">
        <v>11.1</v>
      </c>
      <c r="AB71" s="22">
        <v>2160</v>
      </c>
      <c r="AC71" s="22">
        <v>468.5</v>
      </c>
      <c r="AD71" s="22">
        <v>3.39</v>
      </c>
      <c r="AE71" s="22">
        <v>0.1</v>
      </c>
      <c r="AF71" s="22">
        <v>0.09</v>
      </c>
      <c r="AG71" s="22">
        <v>2.42</v>
      </c>
      <c r="AH71" s="22">
        <v>5.32</v>
      </c>
      <c r="AI71" s="22">
        <v>1.27</v>
      </c>
      <c r="AJ71" s="22">
        <v>0</v>
      </c>
      <c r="AK71" s="22">
        <v>721.51</v>
      </c>
      <c r="AL71" s="22">
        <v>550.55999999999995</v>
      </c>
      <c r="AM71" s="22">
        <v>1001.7</v>
      </c>
      <c r="AN71" s="22">
        <v>1176.6500000000001</v>
      </c>
      <c r="AO71" s="22">
        <v>317.82</v>
      </c>
      <c r="AP71" s="22">
        <v>661.8</v>
      </c>
      <c r="AQ71" s="22">
        <v>126.32</v>
      </c>
      <c r="AR71" s="22">
        <v>6.56</v>
      </c>
      <c r="AS71" s="22">
        <v>10.16</v>
      </c>
      <c r="AT71" s="22">
        <v>8.69</v>
      </c>
      <c r="AU71" s="22">
        <v>28.56</v>
      </c>
      <c r="AV71" s="22">
        <v>511.36</v>
      </c>
      <c r="AW71" s="22">
        <v>6.14</v>
      </c>
      <c r="AX71" s="22">
        <v>49.73</v>
      </c>
      <c r="AY71" s="22">
        <v>0</v>
      </c>
      <c r="AZ71" s="22">
        <v>6.35</v>
      </c>
      <c r="BA71" s="22">
        <v>6.98</v>
      </c>
      <c r="BB71" s="22">
        <v>4.16</v>
      </c>
      <c r="BC71" s="22">
        <v>2.66</v>
      </c>
      <c r="BD71" s="22">
        <v>0</v>
      </c>
      <c r="BE71" s="22">
        <v>0</v>
      </c>
      <c r="BF71" s="22">
        <v>0</v>
      </c>
      <c r="BG71" s="22">
        <v>0</v>
      </c>
      <c r="BH71" s="22">
        <v>0</v>
      </c>
      <c r="BI71" s="22">
        <v>0</v>
      </c>
      <c r="BJ71" s="22">
        <v>0</v>
      </c>
      <c r="BK71" s="22">
        <v>0.28999999999999998</v>
      </c>
      <c r="BL71" s="22">
        <v>0</v>
      </c>
      <c r="BM71" s="22">
        <v>0.19</v>
      </c>
      <c r="BN71" s="22">
        <v>0.01</v>
      </c>
      <c r="BO71" s="22">
        <v>0.03</v>
      </c>
      <c r="BP71" s="22">
        <v>0</v>
      </c>
      <c r="BQ71" s="22">
        <v>0</v>
      </c>
      <c r="BR71" s="22">
        <v>0</v>
      </c>
      <c r="BS71" s="22">
        <v>1.1200000000000001</v>
      </c>
      <c r="BT71" s="22">
        <v>0</v>
      </c>
      <c r="BU71" s="22">
        <v>0</v>
      </c>
      <c r="BV71" s="22">
        <v>3.16</v>
      </c>
      <c r="BW71" s="22">
        <v>0</v>
      </c>
      <c r="BX71" s="22">
        <v>0</v>
      </c>
      <c r="BY71" s="22">
        <v>0</v>
      </c>
      <c r="BZ71" s="22">
        <v>0</v>
      </c>
      <c r="CA71" s="22">
        <v>0</v>
      </c>
      <c r="CB71" s="22">
        <v>95.32</v>
      </c>
      <c r="CC71" s="24">
        <v>0</v>
      </c>
      <c r="CE71" s="22">
        <v>371.1</v>
      </c>
      <c r="CG71" s="22">
        <v>111.35</v>
      </c>
      <c r="CH71" s="22">
        <v>22.69</v>
      </c>
      <c r="CI71" s="22">
        <v>67.02</v>
      </c>
      <c r="CJ71" s="22">
        <v>1214.1400000000001</v>
      </c>
      <c r="CK71" s="22">
        <v>376.63</v>
      </c>
      <c r="CL71" s="22">
        <v>795.38</v>
      </c>
      <c r="CM71" s="22">
        <v>21.8</v>
      </c>
      <c r="CN71" s="22">
        <v>12.57</v>
      </c>
      <c r="CO71" s="22">
        <v>17.190000000000001</v>
      </c>
      <c r="CP71" s="22">
        <v>1.67</v>
      </c>
      <c r="CQ71" s="22">
        <v>0.42</v>
      </c>
    </row>
    <row r="72" spans="1:95" s="22" customFormat="1" ht="14" x14ac:dyDescent="0.3">
      <c r="A72" s="22" t="str">
        <f>"310"</f>
        <v>310</v>
      </c>
      <c r="B72" s="23" t="s">
        <v>110</v>
      </c>
      <c r="C72" s="24" t="str">
        <f>"200"</f>
        <v>200</v>
      </c>
      <c r="D72" s="24">
        <v>0.53</v>
      </c>
      <c r="E72" s="24">
        <v>0.17</v>
      </c>
      <c r="F72" s="24">
        <v>0.06</v>
      </c>
      <c r="G72" s="24">
        <v>0</v>
      </c>
      <c r="H72" s="24">
        <v>32.22</v>
      </c>
      <c r="I72" s="24">
        <v>122.85033287999998</v>
      </c>
      <c r="J72" s="22">
        <v>0</v>
      </c>
      <c r="K72" s="22">
        <v>0</v>
      </c>
      <c r="L72" s="22">
        <v>0</v>
      </c>
      <c r="M72" s="22">
        <v>0</v>
      </c>
      <c r="N72" s="22">
        <v>30.67</v>
      </c>
      <c r="O72" s="22">
        <v>0.25</v>
      </c>
      <c r="P72" s="22">
        <v>1.3</v>
      </c>
      <c r="Q72" s="22">
        <v>0</v>
      </c>
      <c r="R72" s="22">
        <v>0</v>
      </c>
      <c r="S72" s="22">
        <v>0</v>
      </c>
      <c r="T72" s="22">
        <v>0.38</v>
      </c>
      <c r="U72" s="22">
        <v>0.2</v>
      </c>
      <c r="V72" s="22">
        <v>124.52</v>
      </c>
      <c r="W72" s="22">
        <v>14.19</v>
      </c>
      <c r="X72" s="22">
        <v>8.07</v>
      </c>
      <c r="Y72" s="22">
        <v>10.59</v>
      </c>
      <c r="Z72" s="22">
        <v>0.89</v>
      </c>
      <c r="AA72" s="22">
        <v>0</v>
      </c>
      <c r="AB72" s="22">
        <v>115.34</v>
      </c>
      <c r="AC72" s="22">
        <v>0</v>
      </c>
      <c r="AD72" s="22">
        <v>0</v>
      </c>
      <c r="AE72" s="22">
        <v>0.06</v>
      </c>
      <c r="AF72" s="22">
        <v>0.19</v>
      </c>
      <c r="AG72" s="22">
        <v>0.3</v>
      </c>
      <c r="AH72" s="22">
        <v>0</v>
      </c>
      <c r="AI72" s="22">
        <v>0.11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2">
        <v>0</v>
      </c>
      <c r="AW72" s="22">
        <v>0</v>
      </c>
      <c r="AX72" s="22">
        <v>0</v>
      </c>
      <c r="AY72" s="22">
        <v>0</v>
      </c>
      <c r="AZ72" s="22">
        <v>0</v>
      </c>
      <c r="BA72" s="22">
        <v>0</v>
      </c>
      <c r="BB72" s="22">
        <v>0</v>
      </c>
      <c r="BC72" s="22">
        <v>0</v>
      </c>
      <c r="BD72" s="22">
        <v>0</v>
      </c>
      <c r="BE72" s="22">
        <v>0</v>
      </c>
      <c r="BF72" s="22">
        <v>0</v>
      </c>
      <c r="BG72" s="22">
        <v>0</v>
      </c>
      <c r="BH72" s="22">
        <v>0</v>
      </c>
      <c r="BI72" s="22">
        <v>0</v>
      </c>
      <c r="BJ72" s="22">
        <v>0</v>
      </c>
      <c r="BK72" s="22">
        <v>0</v>
      </c>
      <c r="BL72" s="22">
        <v>0</v>
      </c>
      <c r="BM72" s="22">
        <v>0</v>
      </c>
      <c r="BN72" s="22">
        <v>0</v>
      </c>
      <c r="BO72" s="22">
        <v>0</v>
      </c>
      <c r="BP72" s="22">
        <v>0</v>
      </c>
      <c r="BQ72" s="22">
        <v>0</v>
      </c>
      <c r="BR72" s="22">
        <v>0</v>
      </c>
      <c r="BS72" s="22">
        <v>0</v>
      </c>
      <c r="BT72" s="22">
        <v>0</v>
      </c>
      <c r="BU72" s="22">
        <v>0</v>
      </c>
      <c r="BV72" s="22">
        <v>0</v>
      </c>
      <c r="BW72" s="22">
        <v>0</v>
      </c>
      <c r="BX72" s="22">
        <v>0</v>
      </c>
      <c r="BY72" s="22">
        <v>0</v>
      </c>
      <c r="BZ72" s="22">
        <v>0</v>
      </c>
      <c r="CA72" s="22">
        <v>0</v>
      </c>
      <c r="CB72" s="22">
        <v>200.03</v>
      </c>
      <c r="CC72" s="24">
        <v>0</v>
      </c>
      <c r="CE72" s="22">
        <v>19.22</v>
      </c>
      <c r="CG72" s="22">
        <v>0</v>
      </c>
      <c r="CH72" s="22">
        <v>0</v>
      </c>
      <c r="CI72" s="22">
        <v>0</v>
      </c>
      <c r="CJ72" s="22">
        <v>0</v>
      </c>
      <c r="CK72" s="22">
        <v>0</v>
      </c>
      <c r="CL72" s="22">
        <v>0</v>
      </c>
      <c r="CM72" s="22">
        <v>0</v>
      </c>
      <c r="CN72" s="22">
        <v>0</v>
      </c>
      <c r="CO72" s="22">
        <v>0</v>
      </c>
      <c r="CP72" s="22">
        <v>20</v>
      </c>
      <c r="CQ72" s="22">
        <v>0</v>
      </c>
    </row>
    <row r="73" spans="1:95" s="22" customFormat="1" ht="28" x14ac:dyDescent="0.3">
      <c r="A73" s="22" t="str">
        <f>"-"</f>
        <v>-</v>
      </c>
      <c r="B73" s="23" t="s">
        <v>94</v>
      </c>
      <c r="C73" s="24" t="str">
        <f>"30"</f>
        <v>30</v>
      </c>
      <c r="D73" s="24">
        <v>2.2799999999999998</v>
      </c>
      <c r="E73" s="24">
        <v>0</v>
      </c>
      <c r="F73" s="24">
        <v>0.24</v>
      </c>
      <c r="G73" s="24">
        <v>0.24</v>
      </c>
      <c r="H73" s="24">
        <v>15.54</v>
      </c>
      <c r="I73" s="24">
        <v>73.563000000000002</v>
      </c>
      <c r="J73" s="22">
        <v>0.06</v>
      </c>
      <c r="K73" s="22">
        <v>0</v>
      </c>
      <c r="L73" s="22">
        <v>0</v>
      </c>
      <c r="M73" s="22">
        <v>0</v>
      </c>
      <c r="N73" s="22">
        <v>0.21</v>
      </c>
      <c r="O73" s="22">
        <v>14.55</v>
      </c>
      <c r="P73" s="22">
        <v>0.78</v>
      </c>
      <c r="Q73" s="22">
        <v>0</v>
      </c>
      <c r="R73" s="22">
        <v>0</v>
      </c>
      <c r="S73" s="22">
        <v>0.09</v>
      </c>
      <c r="T73" s="22">
        <v>0.51</v>
      </c>
      <c r="U73" s="22">
        <v>149.69999999999999</v>
      </c>
      <c r="V73" s="22">
        <v>27.9</v>
      </c>
      <c r="W73" s="22">
        <v>6</v>
      </c>
      <c r="X73" s="22">
        <v>4.2</v>
      </c>
      <c r="Y73" s="22">
        <v>19.5</v>
      </c>
      <c r="Z73" s="22">
        <v>0.33</v>
      </c>
      <c r="AA73" s="22">
        <v>0</v>
      </c>
      <c r="AB73" s="22">
        <v>0</v>
      </c>
      <c r="AC73" s="22">
        <v>0</v>
      </c>
      <c r="AD73" s="22">
        <v>0.33</v>
      </c>
      <c r="AE73" s="22">
        <v>0.03</v>
      </c>
      <c r="AF73" s="22">
        <v>0.01</v>
      </c>
      <c r="AG73" s="22">
        <v>0.27</v>
      </c>
      <c r="AH73" s="22">
        <v>0.66</v>
      </c>
      <c r="AI73" s="22">
        <v>0</v>
      </c>
      <c r="AJ73" s="22">
        <v>0</v>
      </c>
      <c r="AK73" s="22">
        <v>104.4</v>
      </c>
      <c r="AL73" s="22">
        <v>95.4</v>
      </c>
      <c r="AM73" s="22">
        <v>178.2</v>
      </c>
      <c r="AN73" s="22">
        <v>56.7</v>
      </c>
      <c r="AO73" s="22">
        <v>34.200000000000003</v>
      </c>
      <c r="AP73" s="22">
        <v>69.3</v>
      </c>
      <c r="AQ73" s="22">
        <v>22.2</v>
      </c>
      <c r="AR73" s="22">
        <v>110.4</v>
      </c>
      <c r="AS73" s="22">
        <v>72.900000000000006</v>
      </c>
      <c r="AT73" s="22">
        <v>88.5</v>
      </c>
      <c r="AU73" s="22">
        <v>75.599999999999994</v>
      </c>
      <c r="AV73" s="22">
        <v>44.4</v>
      </c>
      <c r="AW73" s="22">
        <v>77.400000000000006</v>
      </c>
      <c r="AX73" s="22">
        <v>676.2</v>
      </c>
      <c r="AY73" s="22">
        <v>0</v>
      </c>
      <c r="AZ73" s="22">
        <v>212.7</v>
      </c>
      <c r="BA73" s="22">
        <v>110.4</v>
      </c>
      <c r="BB73" s="22">
        <v>56.1</v>
      </c>
      <c r="BC73" s="22">
        <v>44.1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0.03</v>
      </c>
      <c r="BJ73" s="22">
        <v>0</v>
      </c>
      <c r="BK73" s="22">
        <v>0</v>
      </c>
      <c r="BL73" s="22">
        <v>0</v>
      </c>
      <c r="BM73" s="22">
        <v>0</v>
      </c>
      <c r="BN73" s="22">
        <v>0.03</v>
      </c>
      <c r="BO73" s="22">
        <v>0</v>
      </c>
      <c r="BP73" s="22">
        <v>0</v>
      </c>
      <c r="BQ73" s="22">
        <v>0</v>
      </c>
      <c r="BR73" s="22">
        <v>0</v>
      </c>
      <c r="BS73" s="22">
        <v>0.02</v>
      </c>
      <c r="BT73" s="22">
        <v>0</v>
      </c>
      <c r="BU73" s="22">
        <v>0</v>
      </c>
      <c r="BV73" s="22">
        <v>0.11</v>
      </c>
      <c r="BW73" s="22">
        <v>0.01</v>
      </c>
      <c r="BX73" s="22">
        <v>0</v>
      </c>
      <c r="BY73" s="22">
        <v>0</v>
      </c>
      <c r="BZ73" s="22">
        <v>0</v>
      </c>
      <c r="CA73" s="22">
        <v>0</v>
      </c>
      <c r="CB73" s="22">
        <v>11.34</v>
      </c>
      <c r="CC73" s="24">
        <v>0</v>
      </c>
      <c r="CE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0</v>
      </c>
      <c r="CQ73" s="22">
        <v>0</v>
      </c>
    </row>
    <row r="74" spans="1:95" s="22" customFormat="1" ht="28" x14ac:dyDescent="0.3">
      <c r="A74" s="22" t="str">
        <f>"-"</f>
        <v>-</v>
      </c>
      <c r="B74" s="23" t="s">
        <v>111</v>
      </c>
      <c r="C74" s="24" t="str">
        <f>"30"</f>
        <v>30</v>
      </c>
      <c r="D74" s="24">
        <v>1.98</v>
      </c>
      <c r="E74" s="24">
        <v>0</v>
      </c>
      <c r="F74" s="24">
        <v>0.36</v>
      </c>
      <c r="G74" s="24">
        <v>0.36</v>
      </c>
      <c r="H74" s="24">
        <v>12.51</v>
      </c>
      <c r="I74" s="24">
        <v>58.013999999999996</v>
      </c>
      <c r="J74" s="22">
        <v>0.06</v>
      </c>
      <c r="K74" s="22">
        <v>0</v>
      </c>
      <c r="L74" s="22">
        <v>0</v>
      </c>
      <c r="M74" s="22">
        <v>0</v>
      </c>
      <c r="N74" s="22">
        <v>0.36</v>
      </c>
      <c r="O74" s="22">
        <v>9.66</v>
      </c>
      <c r="P74" s="22">
        <v>2.4900000000000002</v>
      </c>
      <c r="Q74" s="22">
        <v>0</v>
      </c>
      <c r="R74" s="22">
        <v>0</v>
      </c>
      <c r="S74" s="22">
        <v>0.3</v>
      </c>
      <c r="T74" s="22">
        <v>0.75</v>
      </c>
      <c r="U74" s="22">
        <v>183</v>
      </c>
      <c r="V74" s="22">
        <v>73.5</v>
      </c>
      <c r="W74" s="22">
        <v>10.5</v>
      </c>
      <c r="X74" s="22">
        <v>14.1</v>
      </c>
      <c r="Y74" s="22">
        <v>47.4</v>
      </c>
      <c r="Z74" s="22">
        <v>1.17</v>
      </c>
      <c r="AA74" s="22">
        <v>0</v>
      </c>
      <c r="AB74" s="22">
        <v>1.5</v>
      </c>
      <c r="AC74" s="22">
        <v>0.3</v>
      </c>
      <c r="AD74" s="22">
        <v>0.42</v>
      </c>
      <c r="AE74" s="22">
        <v>0.05</v>
      </c>
      <c r="AF74" s="22">
        <v>0.02</v>
      </c>
      <c r="AG74" s="22">
        <v>0.21</v>
      </c>
      <c r="AH74" s="22">
        <v>0.6</v>
      </c>
      <c r="AI74" s="22">
        <v>0</v>
      </c>
      <c r="AJ74" s="22">
        <v>0</v>
      </c>
      <c r="AK74" s="22">
        <v>96.6</v>
      </c>
      <c r="AL74" s="22">
        <v>74.400000000000006</v>
      </c>
      <c r="AM74" s="22">
        <v>128.1</v>
      </c>
      <c r="AN74" s="22">
        <v>66.900000000000006</v>
      </c>
      <c r="AO74" s="22">
        <v>27.9</v>
      </c>
      <c r="AP74" s="22">
        <v>59.4</v>
      </c>
      <c r="AQ74" s="22">
        <v>24</v>
      </c>
      <c r="AR74" s="22">
        <v>111.3</v>
      </c>
      <c r="AS74" s="22">
        <v>89.1</v>
      </c>
      <c r="AT74" s="22">
        <v>87.3</v>
      </c>
      <c r="AU74" s="22">
        <v>139.19999999999999</v>
      </c>
      <c r="AV74" s="22">
        <v>37.200000000000003</v>
      </c>
      <c r="AW74" s="22">
        <v>93</v>
      </c>
      <c r="AX74" s="22">
        <v>458.7</v>
      </c>
      <c r="AY74" s="22">
        <v>0</v>
      </c>
      <c r="AZ74" s="22">
        <v>157.80000000000001</v>
      </c>
      <c r="BA74" s="22">
        <v>87.3</v>
      </c>
      <c r="BB74" s="22">
        <v>54</v>
      </c>
      <c r="BC74" s="22">
        <v>39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0.04</v>
      </c>
      <c r="BL74" s="22">
        <v>0</v>
      </c>
      <c r="BM74" s="22">
        <v>0</v>
      </c>
      <c r="BN74" s="22">
        <v>0.01</v>
      </c>
      <c r="BO74" s="22">
        <v>0</v>
      </c>
      <c r="BP74" s="22">
        <v>0</v>
      </c>
      <c r="BQ74" s="22">
        <v>0</v>
      </c>
      <c r="BR74" s="22">
        <v>0</v>
      </c>
      <c r="BS74" s="22">
        <v>0.03</v>
      </c>
      <c r="BT74" s="22">
        <v>0</v>
      </c>
      <c r="BU74" s="22">
        <v>0</v>
      </c>
      <c r="BV74" s="22">
        <v>0.14000000000000001</v>
      </c>
      <c r="BW74" s="22">
        <v>0.02</v>
      </c>
      <c r="BX74" s="22">
        <v>0</v>
      </c>
      <c r="BY74" s="22">
        <v>0</v>
      </c>
      <c r="BZ74" s="22">
        <v>0</v>
      </c>
      <c r="CA74" s="22">
        <v>0</v>
      </c>
      <c r="CB74" s="22">
        <v>14.1</v>
      </c>
      <c r="CC74" s="24">
        <v>0</v>
      </c>
      <c r="CE74" s="22">
        <v>0.25</v>
      </c>
      <c r="CG74" s="22">
        <v>0</v>
      </c>
      <c r="CH74" s="22">
        <v>0</v>
      </c>
      <c r="CI74" s="22">
        <v>0</v>
      </c>
      <c r="CJ74" s="22">
        <v>0</v>
      </c>
      <c r="CK74" s="22">
        <v>0</v>
      </c>
      <c r="CL74" s="22">
        <v>0</v>
      </c>
      <c r="CM74" s="22">
        <v>0</v>
      </c>
      <c r="CN74" s="22">
        <v>0</v>
      </c>
      <c r="CO74" s="22">
        <v>0</v>
      </c>
      <c r="CP74" s="22">
        <v>0</v>
      </c>
      <c r="CQ74" s="22">
        <v>0</v>
      </c>
    </row>
    <row r="75" spans="1:95" s="19" customFormat="1" ht="14" x14ac:dyDescent="0.3">
      <c r="A75" s="19" t="str">
        <f>""</f>
        <v/>
      </c>
      <c r="B75" s="20" t="s">
        <v>140</v>
      </c>
      <c r="C75" s="21" t="str">
        <f>"12"</f>
        <v>12</v>
      </c>
      <c r="D75" s="21">
        <v>0.06</v>
      </c>
      <c r="E75" s="21">
        <v>0.06</v>
      </c>
      <c r="F75" s="21">
        <v>9.9</v>
      </c>
      <c r="G75" s="21">
        <v>0</v>
      </c>
      <c r="H75" s="21">
        <v>0.1</v>
      </c>
      <c r="I75" s="21">
        <v>89.704800000000006</v>
      </c>
      <c r="J75" s="19">
        <v>6.43</v>
      </c>
      <c r="K75" s="19">
        <v>0.3</v>
      </c>
      <c r="L75" s="19">
        <v>6.43</v>
      </c>
      <c r="M75" s="19">
        <v>0</v>
      </c>
      <c r="N75" s="19">
        <v>0.1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0.02</v>
      </c>
      <c r="U75" s="19">
        <v>0</v>
      </c>
      <c r="V75" s="19">
        <v>1.8</v>
      </c>
      <c r="W75" s="19">
        <v>1.44</v>
      </c>
      <c r="X75" s="19">
        <v>0</v>
      </c>
      <c r="Y75" s="19">
        <v>2.2799999999999998</v>
      </c>
      <c r="Z75" s="19">
        <v>0.02</v>
      </c>
      <c r="AA75" s="19">
        <v>70.8</v>
      </c>
      <c r="AB75" s="19">
        <v>45.6</v>
      </c>
      <c r="AC75" s="19">
        <v>78.36</v>
      </c>
      <c r="AD75" s="19">
        <v>0.12</v>
      </c>
      <c r="AE75" s="19">
        <v>0</v>
      </c>
      <c r="AF75" s="19">
        <v>0.01</v>
      </c>
      <c r="AG75" s="19">
        <v>0</v>
      </c>
      <c r="AH75" s="19">
        <v>0.02</v>
      </c>
      <c r="AI75" s="19">
        <v>0</v>
      </c>
      <c r="AJ75" s="19">
        <v>0</v>
      </c>
      <c r="AK75" s="19">
        <v>3.12</v>
      </c>
      <c r="AL75" s="19">
        <v>3</v>
      </c>
      <c r="AM75" s="19">
        <v>5.64</v>
      </c>
      <c r="AN75" s="19">
        <v>3.36</v>
      </c>
      <c r="AO75" s="19">
        <v>1.32</v>
      </c>
      <c r="AP75" s="19">
        <v>3.6</v>
      </c>
      <c r="AQ75" s="19">
        <v>3.24</v>
      </c>
      <c r="AR75" s="19">
        <v>3.12</v>
      </c>
      <c r="AS75" s="19">
        <v>2.64</v>
      </c>
      <c r="AT75" s="19">
        <v>1.92</v>
      </c>
      <c r="AU75" s="19">
        <v>4.32</v>
      </c>
      <c r="AV75" s="19">
        <v>2.64</v>
      </c>
      <c r="AW75" s="19">
        <v>1.8</v>
      </c>
      <c r="AX75" s="19">
        <v>10.68</v>
      </c>
      <c r="AY75" s="19">
        <v>0</v>
      </c>
      <c r="AZ75" s="19">
        <v>3.6</v>
      </c>
      <c r="BA75" s="19">
        <v>4.08</v>
      </c>
      <c r="BB75" s="19">
        <v>3.12</v>
      </c>
      <c r="BC75" s="19">
        <v>0.72</v>
      </c>
      <c r="BD75" s="19">
        <v>0.45</v>
      </c>
      <c r="BE75" s="19">
        <v>0.1</v>
      </c>
      <c r="BF75" s="19">
        <v>0.09</v>
      </c>
      <c r="BG75" s="19">
        <v>0.23</v>
      </c>
      <c r="BH75" s="19">
        <v>0.28999999999999998</v>
      </c>
      <c r="BI75" s="19">
        <v>0.94</v>
      </c>
      <c r="BJ75" s="19">
        <v>0</v>
      </c>
      <c r="BK75" s="19">
        <v>2.95</v>
      </c>
      <c r="BL75" s="19">
        <v>0</v>
      </c>
      <c r="BM75" s="19">
        <v>0.9</v>
      </c>
      <c r="BN75" s="19">
        <v>0</v>
      </c>
      <c r="BO75" s="19">
        <v>0</v>
      </c>
      <c r="BP75" s="19">
        <v>0</v>
      </c>
      <c r="BQ75" s="19">
        <v>0</v>
      </c>
      <c r="BR75" s="19">
        <v>0.34</v>
      </c>
      <c r="BS75" s="19">
        <v>2.73</v>
      </c>
      <c r="BT75" s="19">
        <v>0</v>
      </c>
      <c r="BU75" s="19">
        <v>0</v>
      </c>
      <c r="BV75" s="19">
        <v>0.1</v>
      </c>
      <c r="BW75" s="19">
        <v>0.01</v>
      </c>
      <c r="BX75" s="19">
        <v>0</v>
      </c>
      <c r="BY75" s="19">
        <v>0</v>
      </c>
      <c r="BZ75" s="19">
        <v>0</v>
      </c>
      <c r="CA75" s="19">
        <v>0</v>
      </c>
      <c r="CB75" s="19">
        <v>1.92</v>
      </c>
      <c r="CC75" s="21">
        <v>0</v>
      </c>
      <c r="CE75" s="19">
        <v>78.400000000000006</v>
      </c>
      <c r="CG75" s="19">
        <v>0</v>
      </c>
      <c r="CH75" s="19">
        <v>0</v>
      </c>
      <c r="CI75" s="19">
        <v>0</v>
      </c>
      <c r="CJ75" s="19">
        <v>0</v>
      </c>
      <c r="CK75" s="19">
        <v>0</v>
      </c>
      <c r="CL75" s="19">
        <v>0</v>
      </c>
      <c r="CM75" s="19">
        <v>0</v>
      </c>
      <c r="CN75" s="19">
        <v>0</v>
      </c>
      <c r="CO75" s="19">
        <v>0</v>
      </c>
      <c r="CP75" s="19">
        <v>0</v>
      </c>
      <c r="CQ75" s="19">
        <v>0</v>
      </c>
    </row>
    <row r="76" spans="1:95" s="27" customFormat="1" ht="14" x14ac:dyDescent="0.3">
      <c r="B76" s="25" t="s">
        <v>112</v>
      </c>
      <c r="C76" s="26"/>
      <c r="D76" s="26">
        <v>29.61</v>
      </c>
      <c r="E76" s="26">
        <v>12.93</v>
      </c>
      <c r="F76" s="26">
        <v>28.57</v>
      </c>
      <c r="G76" s="26">
        <v>5.98</v>
      </c>
      <c r="H76" s="26">
        <v>138.07</v>
      </c>
      <c r="I76" s="26">
        <v>905.46</v>
      </c>
      <c r="J76" s="27">
        <v>13.79</v>
      </c>
      <c r="K76" s="27">
        <v>4.03</v>
      </c>
      <c r="L76" s="27">
        <v>12.32</v>
      </c>
      <c r="M76" s="27">
        <v>0</v>
      </c>
      <c r="N76" s="27">
        <v>41.55</v>
      </c>
      <c r="O76" s="27">
        <v>83.74</v>
      </c>
      <c r="P76" s="27">
        <v>12.78</v>
      </c>
      <c r="Q76" s="27">
        <v>0</v>
      </c>
      <c r="R76" s="27">
        <v>0</v>
      </c>
      <c r="S76" s="27">
        <v>1.06</v>
      </c>
      <c r="T76" s="27">
        <v>7.83</v>
      </c>
      <c r="U76" s="27">
        <v>714.48</v>
      </c>
      <c r="V76" s="27">
        <v>1901.05</v>
      </c>
      <c r="W76" s="27">
        <v>116.48</v>
      </c>
      <c r="X76" s="27">
        <v>142.01</v>
      </c>
      <c r="Y76" s="27">
        <v>445.27</v>
      </c>
      <c r="Z76" s="27">
        <v>7.24</v>
      </c>
      <c r="AA76" s="27">
        <v>129.77000000000001</v>
      </c>
      <c r="AB76" s="27">
        <v>3849.06</v>
      </c>
      <c r="AC76" s="27">
        <v>924.85</v>
      </c>
      <c r="AD76" s="27">
        <v>4.8600000000000003</v>
      </c>
      <c r="AE76" s="27">
        <v>0.65</v>
      </c>
      <c r="AF76" s="27">
        <v>0.54</v>
      </c>
      <c r="AG76" s="27">
        <v>6.71</v>
      </c>
      <c r="AH76" s="27">
        <v>12.85</v>
      </c>
      <c r="AI76" s="27">
        <v>14.45</v>
      </c>
      <c r="AJ76" s="27">
        <v>0</v>
      </c>
      <c r="AK76" s="27">
        <v>1213.73</v>
      </c>
      <c r="AL76" s="27">
        <v>1063.1500000000001</v>
      </c>
      <c r="AM76" s="27">
        <v>1802.7</v>
      </c>
      <c r="AN76" s="27">
        <v>1791.75</v>
      </c>
      <c r="AO76" s="27">
        <v>451.98</v>
      </c>
      <c r="AP76" s="27">
        <v>1079.44</v>
      </c>
      <c r="AQ76" s="27">
        <v>283.62</v>
      </c>
      <c r="AR76" s="27">
        <v>555.62</v>
      </c>
      <c r="AS76" s="27">
        <v>519.44000000000005</v>
      </c>
      <c r="AT76" s="27">
        <v>924.65</v>
      </c>
      <c r="AU76" s="27">
        <v>921.66</v>
      </c>
      <c r="AV76" s="27">
        <v>733.24</v>
      </c>
      <c r="AW76" s="27">
        <v>488.11</v>
      </c>
      <c r="AX76" s="27">
        <v>2449.86</v>
      </c>
      <c r="AY76" s="27">
        <v>0</v>
      </c>
      <c r="AZ76" s="27">
        <v>602.61</v>
      </c>
      <c r="BA76" s="27">
        <v>463.26</v>
      </c>
      <c r="BB76" s="27">
        <v>343.98</v>
      </c>
      <c r="BC76" s="27">
        <v>174.05</v>
      </c>
      <c r="BD76" s="27">
        <v>0.81</v>
      </c>
      <c r="BE76" s="27">
        <v>0.18</v>
      </c>
      <c r="BF76" s="27">
        <v>0.16</v>
      </c>
      <c r="BG76" s="27">
        <v>0.41</v>
      </c>
      <c r="BH76" s="27">
        <v>0.53</v>
      </c>
      <c r="BI76" s="27">
        <v>1.74</v>
      </c>
      <c r="BJ76" s="27">
        <v>0</v>
      </c>
      <c r="BK76" s="27">
        <v>5.9</v>
      </c>
      <c r="BL76" s="27">
        <v>0</v>
      </c>
      <c r="BM76" s="27">
        <v>1.87</v>
      </c>
      <c r="BN76" s="27">
        <v>0.05</v>
      </c>
      <c r="BO76" s="27">
        <v>0.03</v>
      </c>
      <c r="BP76" s="27">
        <v>0</v>
      </c>
      <c r="BQ76" s="27">
        <v>0</v>
      </c>
      <c r="BR76" s="27">
        <v>0.64</v>
      </c>
      <c r="BS76" s="27">
        <v>6.56</v>
      </c>
      <c r="BT76" s="27">
        <v>0</v>
      </c>
      <c r="BU76" s="27">
        <v>0</v>
      </c>
      <c r="BV76" s="27">
        <v>4.01</v>
      </c>
      <c r="BW76" s="27">
        <v>7.0000000000000007E-2</v>
      </c>
      <c r="BX76" s="27">
        <v>0</v>
      </c>
      <c r="BY76" s="27">
        <v>0</v>
      </c>
      <c r="BZ76" s="27">
        <v>0</v>
      </c>
      <c r="CA76" s="27">
        <v>0</v>
      </c>
      <c r="CB76" s="27">
        <v>755.81</v>
      </c>
      <c r="CC76" s="26">
        <f>SUM($CC$68:$CC$75)</f>
        <v>0</v>
      </c>
      <c r="CD76" s="27">
        <f>$I$76/$I$78*100</f>
        <v>61.58837693343672</v>
      </c>
      <c r="CE76" s="27">
        <v>771.28</v>
      </c>
      <c r="CG76" s="27">
        <v>111.35</v>
      </c>
      <c r="CH76" s="27">
        <v>22.69</v>
      </c>
      <c r="CI76" s="27">
        <v>67.02</v>
      </c>
      <c r="CJ76" s="27">
        <v>1214.1400000000001</v>
      </c>
      <c r="CK76" s="27">
        <v>376.63</v>
      </c>
      <c r="CL76" s="27">
        <v>795.38</v>
      </c>
      <c r="CM76" s="27">
        <v>21.8</v>
      </c>
      <c r="CN76" s="27">
        <v>12.57</v>
      </c>
      <c r="CO76" s="27">
        <v>17.190000000000001</v>
      </c>
      <c r="CP76" s="27">
        <v>21.67</v>
      </c>
      <c r="CQ76" s="27">
        <v>0.8</v>
      </c>
    </row>
    <row r="77" spans="1:95" s="5" customFormat="1" ht="14" x14ac:dyDescent="0.3">
      <c r="B77" s="16" t="s">
        <v>113</v>
      </c>
      <c r="C77" s="11"/>
      <c r="D77" s="11" t="s">
        <v>114</v>
      </c>
      <c r="E77" s="11"/>
      <c r="F77" s="11" t="s">
        <v>115</v>
      </c>
      <c r="G77" s="11"/>
      <c r="H77" s="11" t="s">
        <v>116</v>
      </c>
      <c r="I77" s="11" t="s">
        <v>117</v>
      </c>
      <c r="AC77" s="5" t="s">
        <v>118</v>
      </c>
      <c r="AE77" s="5" t="s">
        <v>119</v>
      </c>
      <c r="AF77" s="5" t="s">
        <v>120</v>
      </c>
      <c r="AI77" s="5" t="s">
        <v>121</v>
      </c>
      <c r="CC77" s="11"/>
    </row>
    <row r="78" spans="1:95" s="27" customFormat="1" ht="14" x14ac:dyDescent="0.3">
      <c r="B78" s="25" t="s">
        <v>122</v>
      </c>
      <c r="C78" s="26"/>
      <c r="D78" s="26">
        <v>53.64</v>
      </c>
      <c r="E78" s="26">
        <v>31.01</v>
      </c>
      <c r="F78" s="26">
        <v>51.19</v>
      </c>
      <c r="G78" s="26">
        <v>17.37</v>
      </c>
      <c r="H78" s="26">
        <v>206.03</v>
      </c>
      <c r="I78" s="26">
        <v>1470.18</v>
      </c>
      <c r="J78" s="27">
        <v>20.36</v>
      </c>
      <c r="K78" s="27">
        <v>11.31</v>
      </c>
      <c r="L78" s="27">
        <v>12.32</v>
      </c>
      <c r="M78" s="27">
        <v>0</v>
      </c>
      <c r="N78" s="27">
        <v>63.03</v>
      </c>
      <c r="O78" s="27">
        <v>124.96</v>
      </c>
      <c r="P78" s="27">
        <v>18.03</v>
      </c>
      <c r="Q78" s="27">
        <v>0</v>
      </c>
      <c r="R78" s="27">
        <v>0</v>
      </c>
      <c r="S78" s="27">
        <v>2.31</v>
      </c>
      <c r="T78" s="27">
        <v>12.18</v>
      </c>
      <c r="U78" s="27">
        <v>1250.25</v>
      </c>
      <c r="V78" s="27">
        <v>2880.47</v>
      </c>
      <c r="W78" s="27">
        <v>174.49</v>
      </c>
      <c r="X78" s="27">
        <v>198.92</v>
      </c>
      <c r="Y78" s="27">
        <v>687.44</v>
      </c>
      <c r="Z78" s="27">
        <v>12.2</v>
      </c>
      <c r="AA78" s="27">
        <v>157.59</v>
      </c>
      <c r="AB78" s="27">
        <v>5335.67</v>
      </c>
      <c r="AC78" s="27">
        <v>1364.79</v>
      </c>
      <c r="AD78" s="27">
        <v>11.35</v>
      </c>
      <c r="AE78" s="27">
        <v>0.86</v>
      </c>
      <c r="AF78" s="27">
        <v>0.75</v>
      </c>
      <c r="AG78" s="27">
        <v>14.42</v>
      </c>
      <c r="AH78" s="27">
        <v>30.57</v>
      </c>
      <c r="AI78" s="27">
        <v>30.14</v>
      </c>
      <c r="AJ78" s="27">
        <v>0</v>
      </c>
      <c r="AK78" s="27">
        <v>2265.6999999999998</v>
      </c>
      <c r="AL78" s="27">
        <v>1942.16</v>
      </c>
      <c r="AM78" s="27">
        <v>3520.3</v>
      </c>
      <c r="AN78" s="27">
        <v>3456.29</v>
      </c>
      <c r="AO78" s="27">
        <v>968.24</v>
      </c>
      <c r="AP78" s="27">
        <v>2060.19</v>
      </c>
      <c r="AQ78" s="27">
        <v>622.16</v>
      </c>
      <c r="AR78" s="27">
        <v>1505.75</v>
      </c>
      <c r="AS78" s="27">
        <v>1813.14</v>
      </c>
      <c r="AT78" s="27">
        <v>2409.58</v>
      </c>
      <c r="AU78" s="27">
        <v>2753.12</v>
      </c>
      <c r="AV78" s="27">
        <v>1290.8699999999999</v>
      </c>
      <c r="AW78" s="27">
        <v>1971.81</v>
      </c>
      <c r="AX78" s="27">
        <v>6386.56</v>
      </c>
      <c r="AY78" s="27">
        <v>141.03</v>
      </c>
      <c r="AZ78" s="27">
        <v>1854.12</v>
      </c>
      <c r="BA78" s="27">
        <v>1513.72</v>
      </c>
      <c r="BB78" s="27">
        <v>1083.47</v>
      </c>
      <c r="BC78" s="27">
        <v>483.1</v>
      </c>
      <c r="BD78" s="27">
        <v>0.81</v>
      </c>
      <c r="BE78" s="27">
        <v>0.18</v>
      </c>
      <c r="BF78" s="27">
        <v>0.16</v>
      </c>
      <c r="BG78" s="27">
        <v>0.41</v>
      </c>
      <c r="BH78" s="27">
        <v>0.53</v>
      </c>
      <c r="BI78" s="27">
        <v>1.79</v>
      </c>
      <c r="BJ78" s="27">
        <v>0</v>
      </c>
      <c r="BK78" s="27">
        <v>6.52</v>
      </c>
      <c r="BL78" s="27">
        <v>0</v>
      </c>
      <c r="BM78" s="27">
        <v>2.25</v>
      </c>
      <c r="BN78" s="27">
        <v>0.12</v>
      </c>
      <c r="BO78" s="27">
        <v>0.09</v>
      </c>
      <c r="BP78" s="27">
        <v>0</v>
      </c>
      <c r="BQ78" s="27">
        <v>0</v>
      </c>
      <c r="BR78" s="27">
        <v>0.65</v>
      </c>
      <c r="BS78" s="27">
        <v>8.86</v>
      </c>
      <c r="BT78" s="27">
        <v>0</v>
      </c>
      <c r="BU78" s="27">
        <v>0</v>
      </c>
      <c r="BV78" s="27">
        <v>10.24</v>
      </c>
      <c r="BW78" s="27">
        <v>0.08</v>
      </c>
      <c r="BX78" s="27">
        <v>0</v>
      </c>
      <c r="BY78" s="27">
        <v>0</v>
      </c>
      <c r="BZ78" s="27">
        <v>0</v>
      </c>
      <c r="CA78" s="27">
        <v>0</v>
      </c>
      <c r="CB78" s="27">
        <v>1293.67</v>
      </c>
      <c r="CC78" s="26">
        <v>0</v>
      </c>
      <c r="CE78" s="27">
        <v>1046.8699999999999</v>
      </c>
      <c r="CG78" s="27">
        <v>147.94</v>
      </c>
      <c r="CH78" s="27">
        <v>43.98</v>
      </c>
      <c r="CI78" s="27">
        <v>95.96</v>
      </c>
      <c r="CJ78" s="27">
        <v>5664.28</v>
      </c>
      <c r="CK78" s="27">
        <v>3216.6</v>
      </c>
      <c r="CL78" s="27">
        <v>4440.4399999999996</v>
      </c>
      <c r="CM78" s="27">
        <v>80.31</v>
      </c>
      <c r="CN78" s="27">
        <v>41.55</v>
      </c>
      <c r="CO78" s="27">
        <v>60.96</v>
      </c>
      <c r="CP78" s="27">
        <v>31.67</v>
      </c>
      <c r="CQ78" s="27">
        <v>1.3</v>
      </c>
    </row>
    <row r="79" spans="1:95" s="5" customFormat="1" ht="28" x14ac:dyDescent="0.3">
      <c r="B79" s="16" t="s">
        <v>123</v>
      </c>
      <c r="C79" s="11"/>
      <c r="D79" s="11">
        <v>54</v>
      </c>
      <c r="E79" s="11">
        <v>0</v>
      </c>
      <c r="F79" s="11">
        <v>55.199999999999996</v>
      </c>
      <c r="G79" s="11">
        <v>0</v>
      </c>
      <c r="H79" s="11">
        <v>229.79999999999998</v>
      </c>
      <c r="I79" s="11">
        <v>1632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540</v>
      </c>
      <c r="AD79" s="5">
        <v>0</v>
      </c>
      <c r="AE79" s="5">
        <v>0.84</v>
      </c>
      <c r="AF79" s="5">
        <v>0.96</v>
      </c>
      <c r="AI79" s="5">
        <v>42</v>
      </c>
      <c r="CC79" s="11"/>
      <c r="CI79" s="5">
        <v>0</v>
      </c>
      <c r="CL79" s="5">
        <v>0</v>
      </c>
      <c r="CO79" s="5">
        <v>0</v>
      </c>
    </row>
    <row r="80" spans="1:95" s="5" customFormat="1" ht="14" x14ac:dyDescent="0.3">
      <c r="B80" s="16" t="s">
        <v>124</v>
      </c>
      <c r="C80" s="11"/>
      <c r="D80" s="11">
        <f t="shared" ref="D80:I80" si="25">D78-D79</f>
        <v>-0.35999999999999943</v>
      </c>
      <c r="E80" s="11">
        <f t="shared" si="25"/>
        <v>31.01</v>
      </c>
      <c r="F80" s="11">
        <f t="shared" si="25"/>
        <v>-4.009999999999998</v>
      </c>
      <c r="G80" s="11">
        <f t="shared" si="25"/>
        <v>17.37</v>
      </c>
      <c r="H80" s="11">
        <f t="shared" si="25"/>
        <v>-23.769999999999982</v>
      </c>
      <c r="I80" s="11">
        <f t="shared" si="25"/>
        <v>-161.81999999999994</v>
      </c>
      <c r="V80" s="5">
        <f t="shared" ref="V80:AF80" si="26">V78-V79</f>
        <v>2880.47</v>
      </c>
      <c r="W80" s="5">
        <f t="shared" si="26"/>
        <v>174.49</v>
      </c>
      <c r="X80" s="5">
        <f t="shared" si="26"/>
        <v>198.92</v>
      </c>
      <c r="Y80" s="5">
        <f t="shared" si="26"/>
        <v>687.44</v>
      </c>
      <c r="Z80" s="5">
        <f t="shared" si="26"/>
        <v>12.2</v>
      </c>
      <c r="AA80" s="5">
        <f t="shared" si="26"/>
        <v>157.59</v>
      </c>
      <c r="AB80" s="5">
        <f t="shared" si="26"/>
        <v>5335.67</v>
      </c>
      <c r="AC80" s="5">
        <f t="shared" si="26"/>
        <v>824.79</v>
      </c>
      <c r="AD80" s="5">
        <f t="shared" si="26"/>
        <v>11.35</v>
      </c>
      <c r="AE80" s="5">
        <f t="shared" si="26"/>
        <v>2.0000000000000018E-2</v>
      </c>
      <c r="AF80" s="5">
        <f t="shared" si="26"/>
        <v>-0.20999999999999996</v>
      </c>
      <c r="AI80" s="5">
        <f>AI78-AI79</f>
        <v>-11.86</v>
      </c>
      <c r="CC80" s="11"/>
      <c r="CI80" s="5">
        <f>CI78-CI79</f>
        <v>95.96</v>
      </c>
      <c r="CL80" s="5">
        <f>CL78-CL79</f>
        <v>4440.4399999999996</v>
      </c>
      <c r="CO80" s="5">
        <f>CO78-CO79</f>
        <v>60.96</v>
      </c>
    </row>
    <row r="81" spans="1:95" s="5" customFormat="1" ht="28" x14ac:dyDescent="0.3">
      <c r="B81" s="16" t="s">
        <v>125</v>
      </c>
      <c r="C81" s="11"/>
      <c r="D81" s="11">
        <v>15</v>
      </c>
      <c r="E81" s="11"/>
      <c r="F81" s="11">
        <v>32</v>
      </c>
      <c r="G81" s="11"/>
      <c r="H81" s="11">
        <v>53</v>
      </c>
      <c r="I81" s="11"/>
      <c r="CC81" s="11"/>
    </row>
    <row r="82" spans="1:95" s="5" customFormat="1" ht="14" x14ac:dyDescent="0.3">
      <c r="B82" s="16"/>
      <c r="C82" s="11"/>
      <c r="D82" s="11"/>
      <c r="E82" s="11"/>
      <c r="F82" s="11"/>
      <c r="G82" s="11"/>
      <c r="H82" s="11"/>
      <c r="I82" s="11"/>
      <c r="CC82" s="11"/>
    </row>
    <row r="83" spans="1:95" s="5" customFormat="1" ht="14" x14ac:dyDescent="0.3">
      <c r="B83" s="16"/>
      <c r="C83" s="11"/>
      <c r="D83" s="11"/>
      <c r="E83" s="11"/>
      <c r="F83" s="11"/>
      <c r="G83" s="11"/>
      <c r="H83" s="11"/>
      <c r="I83" s="11"/>
      <c r="CC83" s="11"/>
    </row>
    <row r="84" spans="1:95" s="5" customFormat="1" ht="14" x14ac:dyDescent="0.3">
      <c r="B84" s="18" t="s">
        <v>141</v>
      </c>
      <c r="C84" s="11"/>
      <c r="D84" s="11"/>
      <c r="E84" s="11"/>
      <c r="F84" s="11"/>
      <c r="G84" s="11"/>
      <c r="H84" s="11"/>
      <c r="I84" s="11"/>
      <c r="CC84" s="11"/>
    </row>
    <row r="85" spans="1:95" s="5" customFormat="1" ht="14" x14ac:dyDescent="0.3">
      <c r="B85" s="16" t="s">
        <v>91</v>
      </c>
      <c r="C85" s="11"/>
      <c r="D85" s="11"/>
      <c r="E85" s="11"/>
      <c r="F85" s="11"/>
      <c r="G85" s="11"/>
      <c r="H85" s="11"/>
      <c r="I85" s="11"/>
      <c r="CC85" s="11"/>
    </row>
    <row r="86" spans="1:95" s="5" customFormat="1" ht="14" x14ac:dyDescent="0.3">
      <c r="B86" s="18" t="s">
        <v>92</v>
      </c>
      <c r="C86" s="11"/>
      <c r="D86" s="11"/>
      <c r="E86" s="11"/>
      <c r="F86" s="11"/>
      <c r="G86" s="11"/>
      <c r="H86" s="11"/>
      <c r="I86" s="11"/>
      <c r="CC86" s="11"/>
    </row>
    <row r="87" spans="1:95" s="22" customFormat="1" ht="14" x14ac:dyDescent="0.3">
      <c r="A87" s="22" t="str">
        <f>"138"</f>
        <v>138</v>
      </c>
      <c r="B87" s="23" t="s">
        <v>132</v>
      </c>
      <c r="C87" s="24" t="str">
        <f>"200"</f>
        <v>200</v>
      </c>
      <c r="D87" s="24">
        <v>18.239999999999998</v>
      </c>
      <c r="E87" s="24">
        <v>15.72</v>
      </c>
      <c r="F87" s="24">
        <v>23.2</v>
      </c>
      <c r="G87" s="24">
        <v>0</v>
      </c>
      <c r="H87" s="24">
        <v>33.92</v>
      </c>
      <c r="I87" s="24">
        <v>416.87247774799999</v>
      </c>
      <c r="J87" s="22">
        <v>6.21</v>
      </c>
      <c r="K87" s="22">
        <v>9.57</v>
      </c>
      <c r="L87" s="22">
        <v>6.21</v>
      </c>
      <c r="M87" s="22">
        <v>0</v>
      </c>
      <c r="N87" s="22">
        <v>2.1</v>
      </c>
      <c r="O87" s="22">
        <v>30.05</v>
      </c>
      <c r="P87" s="22">
        <v>1.77</v>
      </c>
      <c r="Q87" s="22">
        <v>0</v>
      </c>
      <c r="R87" s="22">
        <v>0</v>
      </c>
      <c r="S87" s="22">
        <v>0.12</v>
      </c>
      <c r="T87" s="22">
        <v>1.39</v>
      </c>
      <c r="U87" s="22">
        <v>0</v>
      </c>
      <c r="V87" s="22">
        <v>185.91</v>
      </c>
      <c r="W87" s="22">
        <v>20.010000000000002</v>
      </c>
      <c r="X87" s="22">
        <v>37.549999999999997</v>
      </c>
      <c r="Y87" s="22">
        <v>169.63</v>
      </c>
      <c r="Z87" s="22">
        <v>1.67</v>
      </c>
      <c r="AA87" s="22">
        <v>20.16</v>
      </c>
      <c r="AB87" s="22">
        <v>928.78</v>
      </c>
      <c r="AC87" s="22">
        <v>294.88</v>
      </c>
      <c r="AD87" s="22">
        <v>7.24</v>
      </c>
      <c r="AE87" s="22">
        <v>0.06</v>
      </c>
      <c r="AF87" s="22">
        <v>0.09</v>
      </c>
      <c r="AG87" s="22">
        <v>5.33</v>
      </c>
      <c r="AH87" s="22">
        <v>13.82</v>
      </c>
      <c r="AI87" s="22">
        <v>0.61</v>
      </c>
      <c r="AJ87" s="22">
        <v>0</v>
      </c>
      <c r="AK87" s="22">
        <v>188.48</v>
      </c>
      <c r="AL87" s="22">
        <v>148.21</v>
      </c>
      <c r="AM87" s="22">
        <v>276.27999999999997</v>
      </c>
      <c r="AN87" s="22">
        <v>117.82</v>
      </c>
      <c r="AO87" s="22">
        <v>71.06</v>
      </c>
      <c r="AP87" s="22">
        <v>108.45</v>
      </c>
      <c r="AQ87" s="22">
        <v>44.65</v>
      </c>
      <c r="AR87" s="22">
        <v>165.35</v>
      </c>
      <c r="AS87" s="22">
        <v>175.83</v>
      </c>
      <c r="AT87" s="22">
        <v>227.76</v>
      </c>
      <c r="AU87" s="22">
        <v>250.32</v>
      </c>
      <c r="AV87" s="22">
        <v>75.97</v>
      </c>
      <c r="AW87" s="22">
        <v>143.22999999999999</v>
      </c>
      <c r="AX87" s="22">
        <v>549.76</v>
      </c>
      <c r="AY87" s="22">
        <v>0</v>
      </c>
      <c r="AZ87" s="22">
        <v>147.71</v>
      </c>
      <c r="BA87" s="22">
        <v>148.01</v>
      </c>
      <c r="BB87" s="22">
        <v>128.97</v>
      </c>
      <c r="BC87" s="22">
        <v>61.28</v>
      </c>
      <c r="BD87" s="22">
        <v>0</v>
      </c>
      <c r="BE87" s="22">
        <v>0</v>
      </c>
      <c r="BF87" s="22">
        <v>0</v>
      </c>
      <c r="BG87" s="22">
        <v>0</v>
      </c>
      <c r="BH87" s="22">
        <v>0</v>
      </c>
      <c r="BI87" s="22">
        <v>0</v>
      </c>
      <c r="BJ87" s="22">
        <v>0</v>
      </c>
      <c r="BK87" s="22">
        <v>0.76</v>
      </c>
      <c r="BL87" s="22">
        <v>0</v>
      </c>
      <c r="BM87" s="22">
        <v>0.47</v>
      </c>
      <c r="BN87" s="22">
        <v>0.03</v>
      </c>
      <c r="BO87" s="22">
        <v>0.08</v>
      </c>
      <c r="BP87" s="22">
        <v>0</v>
      </c>
      <c r="BQ87" s="22">
        <v>0</v>
      </c>
      <c r="BR87" s="22">
        <v>0</v>
      </c>
      <c r="BS87" s="22">
        <v>2.77</v>
      </c>
      <c r="BT87" s="22">
        <v>0</v>
      </c>
      <c r="BU87" s="22">
        <v>0</v>
      </c>
      <c r="BV87" s="22">
        <v>7.56</v>
      </c>
      <c r="BW87" s="22">
        <v>0</v>
      </c>
      <c r="BX87" s="22">
        <v>0</v>
      </c>
      <c r="BY87" s="22">
        <v>0</v>
      </c>
      <c r="BZ87" s="22">
        <v>0</v>
      </c>
      <c r="CA87" s="22">
        <v>0</v>
      </c>
      <c r="CB87" s="22">
        <v>87.61</v>
      </c>
      <c r="CC87" s="24">
        <v>0</v>
      </c>
      <c r="CE87" s="22">
        <v>174.96</v>
      </c>
      <c r="CG87" s="22">
        <v>0</v>
      </c>
      <c r="CH87" s="22">
        <v>0</v>
      </c>
      <c r="CI87" s="22">
        <v>0</v>
      </c>
      <c r="CJ87" s="22">
        <v>0</v>
      </c>
      <c r="CK87" s="22">
        <v>0</v>
      </c>
      <c r="CL87" s="22">
        <v>0</v>
      </c>
      <c r="CM87" s="22">
        <v>0</v>
      </c>
      <c r="CN87" s="22">
        <v>0</v>
      </c>
      <c r="CO87" s="22">
        <v>0</v>
      </c>
      <c r="CP87" s="22">
        <v>0</v>
      </c>
      <c r="CQ87" s="22">
        <v>0</v>
      </c>
    </row>
    <row r="88" spans="1:95" s="22" customFormat="1" ht="28" x14ac:dyDescent="0.3">
      <c r="A88" s="22" t="str">
        <f>"-"</f>
        <v>-</v>
      </c>
      <c r="B88" s="23" t="s">
        <v>94</v>
      </c>
      <c r="C88" s="24" t="str">
        <f>"50"</f>
        <v>50</v>
      </c>
      <c r="D88" s="24">
        <v>3.8</v>
      </c>
      <c r="E88" s="24">
        <v>0</v>
      </c>
      <c r="F88" s="24">
        <v>0.4</v>
      </c>
      <c r="G88" s="24">
        <v>0.4</v>
      </c>
      <c r="H88" s="24">
        <v>25.9</v>
      </c>
      <c r="I88" s="24">
        <v>122.60499999999999</v>
      </c>
      <c r="J88" s="22">
        <v>0.1</v>
      </c>
      <c r="K88" s="22">
        <v>0</v>
      </c>
      <c r="L88" s="22">
        <v>0</v>
      </c>
      <c r="M88" s="22">
        <v>0</v>
      </c>
      <c r="N88" s="22">
        <v>0.35</v>
      </c>
      <c r="O88" s="22">
        <v>24.25</v>
      </c>
      <c r="P88" s="22">
        <v>1.3</v>
      </c>
      <c r="Q88" s="22">
        <v>0</v>
      </c>
      <c r="R88" s="22">
        <v>0</v>
      </c>
      <c r="S88" s="22">
        <v>0.15</v>
      </c>
      <c r="T88" s="22">
        <v>0.85</v>
      </c>
      <c r="U88" s="22">
        <v>249.5</v>
      </c>
      <c r="V88" s="22">
        <v>46.5</v>
      </c>
      <c r="W88" s="22">
        <v>10</v>
      </c>
      <c r="X88" s="22">
        <v>7</v>
      </c>
      <c r="Y88" s="22">
        <v>32.5</v>
      </c>
      <c r="Z88" s="22">
        <v>0.55000000000000004</v>
      </c>
      <c r="AA88" s="22">
        <v>0</v>
      </c>
      <c r="AB88" s="22">
        <v>0</v>
      </c>
      <c r="AC88" s="22">
        <v>0</v>
      </c>
      <c r="AD88" s="22">
        <v>0.55000000000000004</v>
      </c>
      <c r="AE88" s="22">
        <v>0.06</v>
      </c>
      <c r="AF88" s="22">
        <v>0.02</v>
      </c>
      <c r="AG88" s="22">
        <v>0.45</v>
      </c>
      <c r="AH88" s="22">
        <v>1.1000000000000001</v>
      </c>
      <c r="AI88" s="22">
        <v>0</v>
      </c>
      <c r="AJ88" s="22">
        <v>0</v>
      </c>
      <c r="AK88" s="22">
        <v>174</v>
      </c>
      <c r="AL88" s="22">
        <v>159</v>
      </c>
      <c r="AM88" s="22">
        <v>297</v>
      </c>
      <c r="AN88" s="22">
        <v>94.5</v>
      </c>
      <c r="AO88" s="22">
        <v>57</v>
      </c>
      <c r="AP88" s="22">
        <v>115.5</v>
      </c>
      <c r="AQ88" s="22">
        <v>37</v>
      </c>
      <c r="AR88" s="22">
        <v>184</v>
      </c>
      <c r="AS88" s="22">
        <v>121.5</v>
      </c>
      <c r="AT88" s="22">
        <v>147.5</v>
      </c>
      <c r="AU88" s="22">
        <v>126</v>
      </c>
      <c r="AV88" s="22">
        <v>74</v>
      </c>
      <c r="AW88" s="22">
        <v>129</v>
      </c>
      <c r="AX88" s="22">
        <v>1127</v>
      </c>
      <c r="AY88" s="22">
        <v>0</v>
      </c>
      <c r="AZ88" s="22">
        <v>354.5</v>
      </c>
      <c r="BA88" s="22">
        <v>184</v>
      </c>
      <c r="BB88" s="22">
        <v>93.5</v>
      </c>
      <c r="BC88" s="22">
        <v>73.5</v>
      </c>
      <c r="BD88" s="22">
        <v>0</v>
      </c>
      <c r="BE88" s="22">
        <v>0</v>
      </c>
      <c r="BF88" s="22">
        <v>0</v>
      </c>
      <c r="BG88" s="22">
        <v>0</v>
      </c>
      <c r="BH88" s="22">
        <v>0</v>
      </c>
      <c r="BI88" s="22">
        <v>0.05</v>
      </c>
      <c r="BJ88" s="22">
        <v>0</v>
      </c>
      <c r="BK88" s="22">
        <v>0.01</v>
      </c>
      <c r="BL88" s="22">
        <v>0</v>
      </c>
      <c r="BM88" s="22">
        <v>0</v>
      </c>
      <c r="BN88" s="22">
        <v>0.05</v>
      </c>
      <c r="BO88" s="22">
        <v>0</v>
      </c>
      <c r="BP88" s="22">
        <v>0</v>
      </c>
      <c r="BQ88" s="22">
        <v>0</v>
      </c>
      <c r="BR88" s="22">
        <v>0.01</v>
      </c>
      <c r="BS88" s="22">
        <v>0.04</v>
      </c>
      <c r="BT88" s="22">
        <v>0</v>
      </c>
      <c r="BU88" s="22">
        <v>0</v>
      </c>
      <c r="BV88" s="22">
        <v>0.18</v>
      </c>
      <c r="BW88" s="22">
        <v>0.01</v>
      </c>
      <c r="BX88" s="22">
        <v>0</v>
      </c>
      <c r="BY88" s="22">
        <v>0</v>
      </c>
      <c r="BZ88" s="22">
        <v>0</v>
      </c>
      <c r="CA88" s="22">
        <v>0</v>
      </c>
      <c r="CB88" s="22">
        <v>18.899999999999999</v>
      </c>
      <c r="CC88" s="24">
        <v>0</v>
      </c>
      <c r="CE88" s="22">
        <v>0</v>
      </c>
      <c r="CG88" s="22">
        <v>0</v>
      </c>
      <c r="CH88" s="22">
        <v>0</v>
      </c>
      <c r="CI88" s="22">
        <v>0</v>
      </c>
      <c r="CJ88" s="22">
        <v>0</v>
      </c>
      <c r="CK88" s="22">
        <v>0</v>
      </c>
      <c r="CL88" s="22">
        <v>0</v>
      </c>
      <c r="CM88" s="22">
        <v>0</v>
      </c>
      <c r="CN88" s="22">
        <v>0</v>
      </c>
      <c r="CO88" s="22">
        <v>0</v>
      </c>
      <c r="CP88" s="22">
        <v>0</v>
      </c>
      <c r="CQ88" s="22">
        <v>0</v>
      </c>
    </row>
    <row r="89" spans="1:95" s="19" customFormat="1" ht="14" x14ac:dyDescent="0.3">
      <c r="A89" s="19" t="str">
        <f>"300"</f>
        <v>300</v>
      </c>
      <c r="B89" s="20" t="s">
        <v>95</v>
      </c>
      <c r="C89" s="21" t="str">
        <f>"200"</f>
        <v>200</v>
      </c>
      <c r="D89" s="21">
        <v>0.08</v>
      </c>
      <c r="E89" s="21">
        <v>0</v>
      </c>
      <c r="F89" s="21">
        <v>0.02</v>
      </c>
      <c r="G89" s="21">
        <v>0.02</v>
      </c>
      <c r="H89" s="21">
        <v>9.14</v>
      </c>
      <c r="I89" s="21">
        <v>35.108615999999998</v>
      </c>
      <c r="J89" s="19">
        <v>0</v>
      </c>
      <c r="K89" s="19">
        <v>0</v>
      </c>
      <c r="L89" s="19">
        <v>0</v>
      </c>
      <c r="M89" s="19">
        <v>0</v>
      </c>
      <c r="N89" s="19">
        <v>9.1</v>
      </c>
      <c r="O89" s="19">
        <v>0</v>
      </c>
      <c r="P89" s="19">
        <v>0.04</v>
      </c>
      <c r="Q89" s="19">
        <v>0</v>
      </c>
      <c r="R89" s="19">
        <v>0</v>
      </c>
      <c r="S89" s="19">
        <v>0</v>
      </c>
      <c r="T89" s="19">
        <v>0.03</v>
      </c>
      <c r="U89" s="19">
        <v>0.1</v>
      </c>
      <c r="V89" s="19">
        <v>0.26</v>
      </c>
      <c r="W89" s="19">
        <v>0.26</v>
      </c>
      <c r="X89" s="19">
        <v>0</v>
      </c>
      <c r="Y89" s="19">
        <v>0</v>
      </c>
      <c r="Z89" s="19">
        <v>0.03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0</v>
      </c>
      <c r="BM89" s="19">
        <v>0</v>
      </c>
      <c r="BN89" s="19">
        <v>0</v>
      </c>
      <c r="BO89" s="19">
        <v>0</v>
      </c>
      <c r="BP89" s="19">
        <v>0</v>
      </c>
      <c r="BQ89" s="19">
        <v>0</v>
      </c>
      <c r="BR89" s="19">
        <v>0</v>
      </c>
      <c r="BS89" s="19">
        <v>0</v>
      </c>
      <c r="BT89" s="19">
        <v>0</v>
      </c>
      <c r="BU89" s="19">
        <v>0</v>
      </c>
      <c r="BV89" s="19">
        <v>0</v>
      </c>
      <c r="BW89" s="19">
        <v>0</v>
      </c>
      <c r="BX89" s="19">
        <v>0</v>
      </c>
      <c r="BY89" s="19">
        <v>0</v>
      </c>
      <c r="BZ89" s="19">
        <v>0</v>
      </c>
      <c r="CA89" s="19">
        <v>0</v>
      </c>
      <c r="CB89" s="19">
        <v>190.04</v>
      </c>
      <c r="CC89" s="21">
        <v>0</v>
      </c>
      <c r="CE89" s="19">
        <v>0</v>
      </c>
      <c r="CG89" s="19">
        <v>0</v>
      </c>
      <c r="CH89" s="19">
        <v>0</v>
      </c>
      <c r="CI89" s="19">
        <v>0</v>
      </c>
      <c r="CJ89" s="19">
        <v>0</v>
      </c>
      <c r="CK89" s="19">
        <v>0</v>
      </c>
      <c r="CL89" s="19">
        <v>0</v>
      </c>
      <c r="CM89" s="19">
        <v>0</v>
      </c>
      <c r="CN89" s="19">
        <v>0</v>
      </c>
      <c r="CO89" s="19">
        <v>0</v>
      </c>
      <c r="CP89" s="19">
        <v>10</v>
      </c>
      <c r="CQ89" s="19">
        <v>0</v>
      </c>
    </row>
    <row r="90" spans="1:95" s="27" customFormat="1" ht="14" x14ac:dyDescent="0.3">
      <c r="B90" s="25" t="s">
        <v>96</v>
      </c>
      <c r="C90" s="26"/>
      <c r="D90" s="26">
        <v>22.11</v>
      </c>
      <c r="E90" s="26">
        <v>15.72</v>
      </c>
      <c r="F90" s="26">
        <v>18.63</v>
      </c>
      <c r="G90" s="26">
        <v>0.42</v>
      </c>
      <c r="H90" s="26">
        <v>68.97</v>
      </c>
      <c r="I90" s="26">
        <v>574.58000000000004</v>
      </c>
      <c r="J90" s="27">
        <v>6.93</v>
      </c>
      <c r="K90" s="27">
        <v>12.82</v>
      </c>
      <c r="L90" s="27">
        <v>6.83</v>
      </c>
      <c r="M90" s="27">
        <v>0</v>
      </c>
      <c r="N90" s="27">
        <v>21.69</v>
      </c>
      <c r="O90" s="27">
        <v>54.43</v>
      </c>
      <c r="P90" s="27">
        <v>5.48</v>
      </c>
      <c r="Q90" s="27">
        <v>0</v>
      </c>
      <c r="R90" s="27">
        <v>0</v>
      </c>
      <c r="S90" s="27">
        <v>0.66</v>
      </c>
      <c r="T90" s="27">
        <v>3.67</v>
      </c>
      <c r="U90" s="27">
        <v>407.59</v>
      </c>
      <c r="V90" s="27">
        <v>570.23</v>
      </c>
      <c r="W90" s="27">
        <v>30.68</v>
      </c>
      <c r="X90" s="27">
        <v>44.55</v>
      </c>
      <c r="Y90" s="27">
        <v>202.14</v>
      </c>
      <c r="Z90" s="27">
        <v>2.2400000000000002</v>
      </c>
      <c r="AA90" s="27">
        <v>20.16</v>
      </c>
      <c r="AB90" s="27">
        <v>2066.7800000000002</v>
      </c>
      <c r="AC90" s="27">
        <v>294.88</v>
      </c>
      <c r="AD90" s="27">
        <v>7.79</v>
      </c>
      <c r="AE90" s="27">
        <v>0.12</v>
      </c>
      <c r="AF90" s="27">
        <v>0.16</v>
      </c>
      <c r="AG90" s="27">
        <v>6.52</v>
      </c>
      <c r="AH90" s="27">
        <v>16.09</v>
      </c>
      <c r="AI90" s="27">
        <v>0.61</v>
      </c>
      <c r="AJ90" s="27">
        <v>0</v>
      </c>
      <c r="AK90" s="27">
        <v>427.86</v>
      </c>
      <c r="AL90" s="27">
        <v>363.38</v>
      </c>
      <c r="AM90" s="27">
        <v>645.09</v>
      </c>
      <c r="AN90" s="27">
        <v>280.39999999999998</v>
      </c>
      <c r="AO90" s="27">
        <v>152.16999999999999</v>
      </c>
      <c r="AP90" s="27">
        <v>274.54000000000002</v>
      </c>
      <c r="AQ90" s="27">
        <v>92.98</v>
      </c>
      <c r="AR90" s="27">
        <v>411.49</v>
      </c>
      <c r="AS90" s="27">
        <v>376.92</v>
      </c>
      <c r="AT90" s="27">
        <v>469</v>
      </c>
      <c r="AU90" s="27">
        <v>570.9</v>
      </c>
      <c r="AV90" s="27">
        <v>180.89</v>
      </c>
      <c r="AW90" s="27">
        <v>324.66000000000003</v>
      </c>
      <c r="AX90" s="27">
        <v>1989.66</v>
      </c>
      <c r="AY90" s="27">
        <v>0</v>
      </c>
      <c r="AZ90" s="27">
        <v>567.42999999999995</v>
      </c>
      <c r="BA90" s="27">
        <v>397.51</v>
      </c>
      <c r="BB90" s="27">
        <v>277.04000000000002</v>
      </c>
      <c r="BC90" s="27">
        <v>157.06</v>
      </c>
      <c r="BD90" s="27">
        <v>0</v>
      </c>
      <c r="BE90" s="27">
        <v>0</v>
      </c>
      <c r="BF90" s="27">
        <v>0</v>
      </c>
      <c r="BG90" s="27">
        <v>0</v>
      </c>
      <c r="BH90" s="27">
        <v>0</v>
      </c>
      <c r="BI90" s="27">
        <v>0.05</v>
      </c>
      <c r="BJ90" s="27">
        <v>0</v>
      </c>
      <c r="BK90" s="27">
        <v>1.04</v>
      </c>
      <c r="BL90" s="27">
        <v>0</v>
      </c>
      <c r="BM90" s="27">
        <v>0.65</v>
      </c>
      <c r="BN90" s="27">
        <v>0.09</v>
      </c>
      <c r="BO90" s="27">
        <v>0.11</v>
      </c>
      <c r="BP90" s="27">
        <v>0</v>
      </c>
      <c r="BQ90" s="27">
        <v>0</v>
      </c>
      <c r="BR90" s="27">
        <v>0.01</v>
      </c>
      <c r="BS90" s="27">
        <v>3.85</v>
      </c>
      <c r="BT90" s="27">
        <v>0</v>
      </c>
      <c r="BU90" s="27">
        <v>0</v>
      </c>
      <c r="BV90" s="27">
        <v>10.69</v>
      </c>
      <c r="BW90" s="27">
        <v>0.01</v>
      </c>
      <c r="BX90" s="27">
        <v>0</v>
      </c>
      <c r="BY90" s="27">
        <v>0</v>
      </c>
      <c r="BZ90" s="27">
        <v>0</v>
      </c>
      <c r="CA90" s="27">
        <v>0</v>
      </c>
      <c r="CB90" s="27">
        <v>416.36</v>
      </c>
      <c r="CC90" s="26">
        <f>SUM($CC$86:$CC$89)</f>
        <v>0</v>
      </c>
      <c r="CD90" s="27">
        <f>$I$90/$I$101*100</f>
        <v>38.274713562483349</v>
      </c>
      <c r="CE90" s="27">
        <v>364.62</v>
      </c>
      <c r="CG90" s="27">
        <v>0</v>
      </c>
      <c r="CH90" s="27">
        <v>0</v>
      </c>
      <c r="CI90" s="27">
        <v>0</v>
      </c>
      <c r="CJ90" s="27">
        <v>0</v>
      </c>
      <c r="CK90" s="27">
        <v>0</v>
      </c>
      <c r="CL90" s="27">
        <v>0</v>
      </c>
      <c r="CM90" s="27">
        <v>0</v>
      </c>
      <c r="CN90" s="27">
        <v>0</v>
      </c>
      <c r="CO90" s="27">
        <v>0</v>
      </c>
      <c r="CP90" s="27">
        <v>15</v>
      </c>
      <c r="CQ90" s="27">
        <v>0.4</v>
      </c>
    </row>
    <row r="91" spans="1:95" s="5" customFormat="1" ht="14" x14ac:dyDescent="0.3">
      <c r="B91" s="16" t="s">
        <v>97</v>
      </c>
      <c r="C91" s="11"/>
      <c r="D91" s="11" t="s">
        <v>98</v>
      </c>
      <c r="E91" s="11"/>
      <c r="F91" s="11" t="s">
        <v>99</v>
      </c>
      <c r="G91" s="11"/>
      <c r="H91" s="11" t="s">
        <v>100</v>
      </c>
      <c r="I91" s="11" t="s">
        <v>101</v>
      </c>
      <c r="AC91" s="5" t="s">
        <v>102</v>
      </c>
      <c r="AE91" s="5" t="s">
        <v>103</v>
      </c>
      <c r="AF91" s="5" t="s">
        <v>103</v>
      </c>
      <c r="AI91" s="5" t="s">
        <v>104</v>
      </c>
      <c r="CC91" s="11"/>
    </row>
    <row r="92" spans="1:95" s="5" customFormat="1" ht="14" x14ac:dyDescent="0.3">
      <c r="B92" s="18" t="s">
        <v>105</v>
      </c>
      <c r="C92" s="11"/>
      <c r="D92" s="11"/>
      <c r="E92" s="11"/>
      <c r="F92" s="11"/>
      <c r="G92" s="11"/>
      <c r="H92" s="11"/>
      <c r="I92" s="11"/>
      <c r="CC92" s="11"/>
    </row>
    <row r="93" spans="1:95" s="22" customFormat="1" ht="28" x14ac:dyDescent="0.3">
      <c r="A93" s="22" t="str">
        <f>"58"</f>
        <v>58</v>
      </c>
      <c r="B93" s="23" t="s">
        <v>142</v>
      </c>
      <c r="C93" s="24" t="str">
        <f>"290"</f>
        <v>290</v>
      </c>
      <c r="D93" s="24">
        <v>2.3199999999999998</v>
      </c>
      <c r="E93" s="24">
        <v>0.31</v>
      </c>
      <c r="F93" s="24">
        <v>6.22</v>
      </c>
      <c r="G93" s="24">
        <v>0</v>
      </c>
      <c r="H93" s="24">
        <v>17.34</v>
      </c>
      <c r="I93" s="24">
        <v>128.90880944</v>
      </c>
      <c r="J93" s="22">
        <v>3.89</v>
      </c>
      <c r="K93" s="22">
        <v>0.12</v>
      </c>
      <c r="L93" s="22">
        <v>3.89</v>
      </c>
      <c r="M93" s="22">
        <v>0</v>
      </c>
      <c r="N93" s="22">
        <v>11.42</v>
      </c>
      <c r="O93" s="22">
        <v>3.44</v>
      </c>
      <c r="P93" s="22">
        <v>2.48</v>
      </c>
      <c r="Q93" s="22">
        <v>0</v>
      </c>
      <c r="R93" s="22">
        <v>0</v>
      </c>
      <c r="S93" s="22">
        <v>0.4</v>
      </c>
      <c r="T93" s="22">
        <v>1.66</v>
      </c>
      <c r="U93" s="22">
        <v>148.18</v>
      </c>
      <c r="V93" s="22">
        <v>418.21</v>
      </c>
      <c r="W93" s="22">
        <v>48.6</v>
      </c>
      <c r="X93" s="22">
        <v>26.64</v>
      </c>
      <c r="Y93" s="22">
        <v>59.71</v>
      </c>
      <c r="Z93" s="22">
        <v>1.27</v>
      </c>
      <c r="AA93" s="22">
        <v>44.78</v>
      </c>
      <c r="AB93" s="22">
        <v>1343.84</v>
      </c>
      <c r="AC93" s="22">
        <v>293.62</v>
      </c>
      <c r="AD93" s="22">
        <v>0.28999999999999998</v>
      </c>
      <c r="AE93" s="22">
        <v>0.06</v>
      </c>
      <c r="AF93" s="22">
        <v>7.0000000000000007E-2</v>
      </c>
      <c r="AG93" s="22">
        <v>0.66</v>
      </c>
      <c r="AH93" s="22">
        <v>1.17</v>
      </c>
      <c r="AI93" s="22">
        <v>9.2200000000000006</v>
      </c>
      <c r="AJ93" s="22">
        <v>0</v>
      </c>
      <c r="AK93" s="22">
        <v>49.04</v>
      </c>
      <c r="AL93" s="22">
        <v>52.87</v>
      </c>
      <c r="AM93" s="22">
        <v>63.53</v>
      </c>
      <c r="AN93" s="22">
        <v>74.94</v>
      </c>
      <c r="AO93" s="22">
        <v>17.89</v>
      </c>
      <c r="AP93" s="22">
        <v>48.43</v>
      </c>
      <c r="AQ93" s="22">
        <v>14.87</v>
      </c>
      <c r="AR93" s="22">
        <v>47.23</v>
      </c>
      <c r="AS93" s="22">
        <v>53.98</v>
      </c>
      <c r="AT93" s="22">
        <v>94.3</v>
      </c>
      <c r="AU93" s="22">
        <v>221.16</v>
      </c>
      <c r="AV93" s="22">
        <v>18.53</v>
      </c>
      <c r="AW93" s="22">
        <v>41.27</v>
      </c>
      <c r="AX93" s="22">
        <v>267.92</v>
      </c>
      <c r="AY93" s="22">
        <v>0</v>
      </c>
      <c r="AZ93" s="22">
        <v>46.39</v>
      </c>
      <c r="BA93" s="22">
        <v>53.5</v>
      </c>
      <c r="BB93" s="22">
        <v>44.16</v>
      </c>
      <c r="BC93" s="22">
        <v>15.96</v>
      </c>
      <c r="BD93" s="22">
        <v>0.17</v>
      </c>
      <c r="BE93" s="22">
        <v>0.04</v>
      </c>
      <c r="BF93" s="22">
        <v>0.03</v>
      </c>
      <c r="BG93" s="22">
        <v>0.09</v>
      </c>
      <c r="BH93" s="22">
        <v>0.11</v>
      </c>
      <c r="BI93" s="22">
        <v>0.36</v>
      </c>
      <c r="BJ93" s="22">
        <v>0</v>
      </c>
      <c r="BK93" s="22">
        <v>1.1399999999999999</v>
      </c>
      <c r="BL93" s="22">
        <v>0</v>
      </c>
      <c r="BM93" s="22">
        <v>0.35</v>
      </c>
      <c r="BN93" s="22">
        <v>0</v>
      </c>
      <c r="BO93" s="22">
        <v>0</v>
      </c>
      <c r="BP93" s="22">
        <v>0</v>
      </c>
      <c r="BQ93" s="22">
        <v>0</v>
      </c>
      <c r="BR93" s="22">
        <v>0.13</v>
      </c>
      <c r="BS93" s="22">
        <v>1.07</v>
      </c>
      <c r="BT93" s="22">
        <v>0</v>
      </c>
      <c r="BU93" s="22">
        <v>0</v>
      </c>
      <c r="BV93" s="22">
        <v>0.06</v>
      </c>
      <c r="BW93" s="22">
        <v>0</v>
      </c>
      <c r="BX93" s="22">
        <v>0</v>
      </c>
      <c r="BY93" s="22">
        <v>0</v>
      </c>
      <c r="BZ93" s="22">
        <v>0</v>
      </c>
      <c r="CA93" s="22">
        <v>0</v>
      </c>
      <c r="CB93" s="22">
        <v>342.93</v>
      </c>
      <c r="CC93" s="24">
        <v>0</v>
      </c>
      <c r="CE93" s="22">
        <v>268.75</v>
      </c>
      <c r="CG93" s="22">
        <v>0</v>
      </c>
      <c r="CH93" s="22">
        <v>0</v>
      </c>
      <c r="CI93" s="22">
        <v>0</v>
      </c>
      <c r="CJ93" s="22">
        <v>0</v>
      </c>
      <c r="CK93" s="22">
        <v>0</v>
      </c>
      <c r="CL93" s="22">
        <v>0</v>
      </c>
      <c r="CM93" s="22">
        <v>0</v>
      </c>
      <c r="CN93" s="22">
        <v>0</v>
      </c>
      <c r="CO93" s="22">
        <v>0</v>
      </c>
      <c r="CP93" s="22">
        <v>3.48</v>
      </c>
      <c r="CQ93" s="22">
        <v>0.39</v>
      </c>
    </row>
    <row r="94" spans="1:95" s="22" customFormat="1" ht="14" x14ac:dyDescent="0.3">
      <c r="A94" s="22" t="str">
        <f>"99"</f>
        <v>99</v>
      </c>
      <c r="B94" s="23" t="s">
        <v>143</v>
      </c>
      <c r="C94" s="24" t="str">
        <f>"110"</f>
        <v>110</v>
      </c>
      <c r="D94" s="24">
        <v>9.73</v>
      </c>
      <c r="E94" s="24">
        <v>7.94</v>
      </c>
      <c r="F94" s="24">
        <v>10.039999999999999</v>
      </c>
      <c r="G94" s="24">
        <v>0</v>
      </c>
      <c r="H94" s="24">
        <v>13.75</v>
      </c>
      <c r="I94" s="24">
        <v>184.1065743358518</v>
      </c>
      <c r="J94" s="22">
        <v>2.2799999999999998</v>
      </c>
      <c r="K94" s="22">
        <v>2.38</v>
      </c>
      <c r="L94" s="22">
        <v>2.2799999999999998</v>
      </c>
      <c r="M94" s="22">
        <v>0</v>
      </c>
      <c r="N94" s="22">
        <v>1.77</v>
      </c>
      <c r="O94" s="22">
        <v>11.18</v>
      </c>
      <c r="P94" s="22">
        <v>0.8</v>
      </c>
      <c r="Q94" s="22">
        <v>0</v>
      </c>
      <c r="R94" s="22">
        <v>0</v>
      </c>
      <c r="S94" s="22">
        <v>0.24</v>
      </c>
      <c r="T94" s="22">
        <v>0.94</v>
      </c>
      <c r="U94" s="22">
        <v>28.98</v>
      </c>
      <c r="V94" s="22">
        <v>201.08</v>
      </c>
      <c r="W94" s="22">
        <v>32.11</v>
      </c>
      <c r="X94" s="22">
        <v>20.28</v>
      </c>
      <c r="Y94" s="22">
        <v>102.67</v>
      </c>
      <c r="Z94" s="22">
        <v>0.93</v>
      </c>
      <c r="AA94" s="22">
        <v>8.7899999999999991</v>
      </c>
      <c r="AB94" s="22">
        <v>30.04</v>
      </c>
      <c r="AC94" s="22">
        <v>30.26</v>
      </c>
      <c r="AD94" s="22">
        <v>2.0099999999999998</v>
      </c>
      <c r="AE94" s="22">
        <v>0.04</v>
      </c>
      <c r="AF94" s="22">
        <v>0.08</v>
      </c>
      <c r="AG94" s="22">
        <v>1.66</v>
      </c>
      <c r="AH94" s="22">
        <v>0.96</v>
      </c>
      <c r="AI94" s="22">
        <v>0.12</v>
      </c>
      <c r="AJ94" s="22">
        <v>0</v>
      </c>
      <c r="AK94" s="22">
        <v>14.82</v>
      </c>
      <c r="AL94" s="22">
        <v>13.53</v>
      </c>
      <c r="AM94" s="22">
        <v>25.36</v>
      </c>
      <c r="AN94" s="22">
        <v>7.87</v>
      </c>
      <c r="AO94" s="22">
        <v>4.8099999999999996</v>
      </c>
      <c r="AP94" s="22">
        <v>9.7799999999999994</v>
      </c>
      <c r="AQ94" s="22">
        <v>3.15</v>
      </c>
      <c r="AR94" s="22">
        <v>15.73</v>
      </c>
      <c r="AS94" s="22">
        <v>10.38</v>
      </c>
      <c r="AT94" s="22">
        <v>12.59</v>
      </c>
      <c r="AU94" s="22">
        <v>10.7</v>
      </c>
      <c r="AV94" s="22">
        <v>6.29</v>
      </c>
      <c r="AW94" s="22">
        <v>11.01</v>
      </c>
      <c r="AX94" s="22">
        <v>96.91</v>
      </c>
      <c r="AY94" s="22">
        <v>0</v>
      </c>
      <c r="AZ94" s="22">
        <v>30.52</v>
      </c>
      <c r="BA94" s="22">
        <v>15.73</v>
      </c>
      <c r="BB94" s="22">
        <v>7.87</v>
      </c>
      <c r="BC94" s="22">
        <v>6.29</v>
      </c>
      <c r="BD94" s="22">
        <v>0</v>
      </c>
      <c r="BE94" s="22">
        <v>0</v>
      </c>
      <c r="BF94" s="22">
        <v>0</v>
      </c>
      <c r="BG94" s="22">
        <v>0</v>
      </c>
      <c r="BH94" s="22">
        <v>0</v>
      </c>
      <c r="BI94" s="22">
        <v>0</v>
      </c>
      <c r="BJ94" s="22">
        <v>0</v>
      </c>
      <c r="BK94" s="22">
        <v>0.22</v>
      </c>
      <c r="BL94" s="22">
        <v>0</v>
      </c>
      <c r="BM94" s="22">
        <v>0.14000000000000001</v>
      </c>
      <c r="BN94" s="22">
        <v>0.01</v>
      </c>
      <c r="BO94" s="22">
        <v>0.02</v>
      </c>
      <c r="BP94" s="22">
        <v>0</v>
      </c>
      <c r="BQ94" s="22">
        <v>0</v>
      </c>
      <c r="BR94" s="22">
        <v>0</v>
      </c>
      <c r="BS94" s="22">
        <v>0.83</v>
      </c>
      <c r="BT94" s="22">
        <v>0</v>
      </c>
      <c r="BU94" s="22">
        <v>0</v>
      </c>
      <c r="BV94" s="22">
        <v>2.0699999999999998</v>
      </c>
      <c r="BW94" s="22">
        <v>0</v>
      </c>
      <c r="BX94" s="22">
        <v>0</v>
      </c>
      <c r="BY94" s="22">
        <v>0</v>
      </c>
      <c r="BZ94" s="22">
        <v>0</v>
      </c>
      <c r="CA94" s="22">
        <v>0</v>
      </c>
      <c r="CB94" s="22">
        <v>97.51</v>
      </c>
      <c r="CC94" s="24">
        <v>0</v>
      </c>
      <c r="CE94" s="22">
        <v>13.8</v>
      </c>
      <c r="CG94" s="22">
        <v>0</v>
      </c>
      <c r="CH94" s="22">
        <v>0</v>
      </c>
      <c r="CI94" s="22">
        <v>0</v>
      </c>
      <c r="CJ94" s="22">
        <v>0</v>
      </c>
      <c r="CK94" s="22">
        <v>0</v>
      </c>
      <c r="CL94" s="22">
        <v>0</v>
      </c>
      <c r="CM94" s="22">
        <v>0</v>
      </c>
      <c r="CN94" s="22">
        <v>0</v>
      </c>
      <c r="CO94" s="22">
        <v>0</v>
      </c>
      <c r="CP94" s="22">
        <v>0</v>
      </c>
      <c r="CQ94" s="22">
        <v>0</v>
      </c>
    </row>
    <row r="95" spans="1:95" s="22" customFormat="1" ht="14" x14ac:dyDescent="0.3">
      <c r="A95" s="22" t="str">
        <f>"183"</f>
        <v>183</v>
      </c>
      <c r="B95" s="23" t="s">
        <v>127</v>
      </c>
      <c r="C95" s="24" t="str">
        <f>"180"</f>
        <v>180</v>
      </c>
      <c r="D95" s="24">
        <v>10.32</v>
      </c>
      <c r="E95" s="24">
        <v>0.02</v>
      </c>
      <c r="F95" s="24">
        <v>6.63</v>
      </c>
      <c r="G95" s="24">
        <v>0</v>
      </c>
      <c r="H95" s="24">
        <v>54.02</v>
      </c>
      <c r="I95" s="24">
        <v>303.27190268108114</v>
      </c>
      <c r="J95" s="22">
        <v>3.11</v>
      </c>
      <c r="K95" s="22">
        <v>0.12</v>
      </c>
      <c r="L95" s="22">
        <v>3.11</v>
      </c>
      <c r="M95" s="22">
        <v>0</v>
      </c>
      <c r="N95" s="22">
        <v>1.18</v>
      </c>
      <c r="O95" s="22">
        <v>43.88</v>
      </c>
      <c r="P95" s="22">
        <v>8.9499999999999993</v>
      </c>
      <c r="Q95" s="22">
        <v>0</v>
      </c>
      <c r="R95" s="22">
        <v>0</v>
      </c>
      <c r="S95" s="22">
        <v>0</v>
      </c>
      <c r="T95" s="22">
        <v>1.43</v>
      </c>
      <c r="U95" s="22">
        <v>0.34</v>
      </c>
      <c r="V95" s="22">
        <v>314.41000000000003</v>
      </c>
      <c r="W95" s="22">
        <v>16.739999999999998</v>
      </c>
      <c r="X95" s="22">
        <v>158.43</v>
      </c>
      <c r="Y95" s="22">
        <v>231.95</v>
      </c>
      <c r="Z95" s="22">
        <v>5.43</v>
      </c>
      <c r="AA95" s="22">
        <v>28.7</v>
      </c>
      <c r="AB95" s="22">
        <v>24.14</v>
      </c>
      <c r="AC95" s="22">
        <v>33.44</v>
      </c>
      <c r="AD95" s="22">
        <v>0.72</v>
      </c>
      <c r="AE95" s="22">
        <v>0.3</v>
      </c>
      <c r="AF95" s="22">
        <v>0.15</v>
      </c>
      <c r="AG95" s="22">
        <v>2.98</v>
      </c>
      <c r="AH95" s="22">
        <v>6.01</v>
      </c>
      <c r="AI95" s="22">
        <v>0</v>
      </c>
      <c r="AJ95" s="22">
        <v>0</v>
      </c>
      <c r="AK95" s="22">
        <v>483.36</v>
      </c>
      <c r="AL95" s="22">
        <v>377.09</v>
      </c>
      <c r="AM95" s="22">
        <v>611.03</v>
      </c>
      <c r="AN95" s="22">
        <v>434.43</v>
      </c>
      <c r="AO95" s="22">
        <v>262.02</v>
      </c>
      <c r="AP95" s="22">
        <v>328.29</v>
      </c>
      <c r="AQ95" s="22">
        <v>148.38</v>
      </c>
      <c r="AR95" s="22">
        <v>485</v>
      </c>
      <c r="AS95" s="22">
        <v>475</v>
      </c>
      <c r="AT95" s="22">
        <v>915.98</v>
      </c>
      <c r="AU95" s="22">
        <v>902.23</v>
      </c>
      <c r="AV95" s="22">
        <v>246.2</v>
      </c>
      <c r="AW95" s="22">
        <v>589.07000000000005</v>
      </c>
      <c r="AX95" s="22">
        <v>1851.03</v>
      </c>
      <c r="AY95" s="22">
        <v>0</v>
      </c>
      <c r="AZ95" s="22">
        <v>410.01</v>
      </c>
      <c r="BA95" s="22">
        <v>496.82</v>
      </c>
      <c r="BB95" s="22">
        <v>352.62</v>
      </c>
      <c r="BC95" s="22">
        <v>269.95</v>
      </c>
      <c r="BD95" s="22">
        <v>0.18</v>
      </c>
      <c r="BE95" s="22">
        <v>0.04</v>
      </c>
      <c r="BF95" s="22">
        <v>0.03</v>
      </c>
      <c r="BG95" s="22">
        <v>0.09</v>
      </c>
      <c r="BH95" s="22">
        <v>0.12</v>
      </c>
      <c r="BI95" s="22">
        <v>0.38</v>
      </c>
      <c r="BJ95" s="22">
        <v>0</v>
      </c>
      <c r="BK95" s="22">
        <v>1.61</v>
      </c>
      <c r="BL95" s="22">
        <v>0</v>
      </c>
      <c r="BM95" s="22">
        <v>0.39</v>
      </c>
      <c r="BN95" s="22">
        <v>0.01</v>
      </c>
      <c r="BO95" s="22">
        <v>0</v>
      </c>
      <c r="BP95" s="22">
        <v>0</v>
      </c>
      <c r="BQ95" s="22">
        <v>0</v>
      </c>
      <c r="BR95" s="22">
        <v>0.15</v>
      </c>
      <c r="BS95" s="22">
        <v>1.96</v>
      </c>
      <c r="BT95" s="22">
        <v>0.02</v>
      </c>
      <c r="BU95" s="22">
        <v>0</v>
      </c>
      <c r="BV95" s="22">
        <v>0.9</v>
      </c>
      <c r="BW95" s="22">
        <v>0.09</v>
      </c>
      <c r="BX95" s="22">
        <v>0</v>
      </c>
      <c r="BY95" s="22">
        <v>0</v>
      </c>
      <c r="BZ95" s="22">
        <v>0</v>
      </c>
      <c r="CA95" s="22">
        <v>0</v>
      </c>
      <c r="CB95" s="22">
        <v>136.80000000000001</v>
      </c>
      <c r="CC95" s="24">
        <v>0</v>
      </c>
      <c r="CE95" s="22">
        <v>32.729999999999997</v>
      </c>
      <c r="CG95" s="22">
        <v>0</v>
      </c>
      <c r="CH95" s="22">
        <v>0</v>
      </c>
      <c r="CI95" s="22">
        <v>0</v>
      </c>
      <c r="CJ95" s="22">
        <v>0</v>
      </c>
      <c r="CK95" s="22">
        <v>0</v>
      </c>
      <c r="CL95" s="22">
        <v>0</v>
      </c>
      <c r="CM95" s="22">
        <v>0</v>
      </c>
      <c r="CN95" s="22">
        <v>0</v>
      </c>
      <c r="CO95" s="22">
        <v>0</v>
      </c>
      <c r="CP95" s="22">
        <v>0</v>
      </c>
      <c r="CQ95" s="22">
        <v>0</v>
      </c>
    </row>
    <row r="96" spans="1:95" s="22" customFormat="1" ht="28" x14ac:dyDescent="0.3">
      <c r="A96" s="22" t="str">
        <f>"-"</f>
        <v>-</v>
      </c>
      <c r="B96" s="23" t="s">
        <v>94</v>
      </c>
      <c r="C96" s="24" t="str">
        <f>"30"</f>
        <v>30</v>
      </c>
      <c r="D96" s="24">
        <v>2.2799999999999998</v>
      </c>
      <c r="E96" s="24">
        <v>0</v>
      </c>
      <c r="F96" s="24">
        <v>0.24</v>
      </c>
      <c r="G96" s="24">
        <v>0.24</v>
      </c>
      <c r="H96" s="24">
        <v>15.54</v>
      </c>
      <c r="I96" s="24">
        <v>73.563000000000002</v>
      </c>
      <c r="J96" s="22">
        <v>0.06</v>
      </c>
      <c r="K96" s="22">
        <v>0</v>
      </c>
      <c r="L96" s="22">
        <v>0</v>
      </c>
      <c r="M96" s="22">
        <v>0</v>
      </c>
      <c r="N96" s="22">
        <v>0.21</v>
      </c>
      <c r="O96" s="22">
        <v>14.55</v>
      </c>
      <c r="P96" s="22">
        <v>0.78</v>
      </c>
      <c r="Q96" s="22">
        <v>0</v>
      </c>
      <c r="R96" s="22">
        <v>0</v>
      </c>
      <c r="S96" s="22">
        <v>0.09</v>
      </c>
      <c r="T96" s="22">
        <v>0.51</v>
      </c>
      <c r="U96" s="22">
        <v>149.69999999999999</v>
      </c>
      <c r="V96" s="22">
        <v>27.9</v>
      </c>
      <c r="W96" s="22">
        <v>6</v>
      </c>
      <c r="X96" s="22">
        <v>4.2</v>
      </c>
      <c r="Y96" s="22">
        <v>19.5</v>
      </c>
      <c r="Z96" s="22">
        <v>0.33</v>
      </c>
      <c r="AA96" s="22">
        <v>0</v>
      </c>
      <c r="AB96" s="22">
        <v>0</v>
      </c>
      <c r="AC96" s="22">
        <v>0</v>
      </c>
      <c r="AD96" s="22">
        <v>0.33</v>
      </c>
      <c r="AE96" s="22">
        <v>0.03</v>
      </c>
      <c r="AF96" s="22">
        <v>0.01</v>
      </c>
      <c r="AG96" s="22">
        <v>0.27</v>
      </c>
      <c r="AH96" s="22">
        <v>0.66</v>
      </c>
      <c r="AI96" s="22">
        <v>0</v>
      </c>
      <c r="AJ96" s="22">
        <v>0</v>
      </c>
      <c r="AK96" s="22">
        <v>104.4</v>
      </c>
      <c r="AL96" s="22">
        <v>95.4</v>
      </c>
      <c r="AM96" s="22">
        <v>178.2</v>
      </c>
      <c r="AN96" s="22">
        <v>56.7</v>
      </c>
      <c r="AO96" s="22">
        <v>34.200000000000003</v>
      </c>
      <c r="AP96" s="22">
        <v>69.3</v>
      </c>
      <c r="AQ96" s="22">
        <v>22.2</v>
      </c>
      <c r="AR96" s="22">
        <v>110.4</v>
      </c>
      <c r="AS96" s="22">
        <v>72.900000000000006</v>
      </c>
      <c r="AT96" s="22">
        <v>88.5</v>
      </c>
      <c r="AU96" s="22">
        <v>75.599999999999994</v>
      </c>
      <c r="AV96" s="22">
        <v>44.4</v>
      </c>
      <c r="AW96" s="22">
        <v>77.400000000000006</v>
      </c>
      <c r="AX96" s="22">
        <v>676.2</v>
      </c>
      <c r="AY96" s="22">
        <v>0</v>
      </c>
      <c r="AZ96" s="22">
        <v>212.7</v>
      </c>
      <c r="BA96" s="22">
        <v>110.4</v>
      </c>
      <c r="BB96" s="22">
        <v>56.1</v>
      </c>
      <c r="BC96" s="22">
        <v>44.1</v>
      </c>
      <c r="BD96" s="22">
        <v>0</v>
      </c>
      <c r="BE96" s="22">
        <v>0</v>
      </c>
      <c r="BF96" s="22">
        <v>0</v>
      </c>
      <c r="BG96" s="22">
        <v>0</v>
      </c>
      <c r="BH96" s="22">
        <v>0</v>
      </c>
      <c r="BI96" s="22">
        <v>0.03</v>
      </c>
      <c r="BJ96" s="22">
        <v>0</v>
      </c>
      <c r="BK96" s="22">
        <v>0</v>
      </c>
      <c r="BL96" s="22">
        <v>0</v>
      </c>
      <c r="BM96" s="22">
        <v>0</v>
      </c>
      <c r="BN96" s="22">
        <v>0.03</v>
      </c>
      <c r="BO96" s="22">
        <v>0</v>
      </c>
      <c r="BP96" s="22">
        <v>0</v>
      </c>
      <c r="BQ96" s="22">
        <v>0</v>
      </c>
      <c r="BR96" s="22">
        <v>0</v>
      </c>
      <c r="BS96" s="22">
        <v>0.02</v>
      </c>
      <c r="BT96" s="22">
        <v>0</v>
      </c>
      <c r="BU96" s="22">
        <v>0</v>
      </c>
      <c r="BV96" s="22">
        <v>0.11</v>
      </c>
      <c r="BW96" s="22">
        <v>0.01</v>
      </c>
      <c r="BX96" s="22">
        <v>0</v>
      </c>
      <c r="BY96" s="22">
        <v>0</v>
      </c>
      <c r="BZ96" s="22">
        <v>0</v>
      </c>
      <c r="CA96" s="22">
        <v>0</v>
      </c>
      <c r="CB96" s="22">
        <v>11.34</v>
      </c>
      <c r="CC96" s="24">
        <v>0</v>
      </c>
      <c r="CE96" s="22">
        <v>0</v>
      </c>
      <c r="CG96" s="22">
        <v>0</v>
      </c>
      <c r="CH96" s="22">
        <v>0</v>
      </c>
      <c r="CI96" s="22">
        <v>0</v>
      </c>
      <c r="CJ96" s="22">
        <v>0</v>
      </c>
      <c r="CK96" s="22">
        <v>0</v>
      </c>
      <c r="CL96" s="22">
        <v>0</v>
      </c>
      <c r="CM96" s="22">
        <v>0</v>
      </c>
      <c r="CN96" s="22">
        <v>0</v>
      </c>
      <c r="CO96" s="22">
        <v>0</v>
      </c>
      <c r="CP96" s="22">
        <v>0</v>
      </c>
      <c r="CQ96" s="22">
        <v>0</v>
      </c>
    </row>
    <row r="97" spans="1:95" s="22" customFormat="1" ht="28" x14ac:dyDescent="0.3">
      <c r="A97" s="22" t="str">
        <f>"-"</f>
        <v>-</v>
      </c>
      <c r="B97" s="23" t="s">
        <v>111</v>
      </c>
      <c r="C97" s="24" t="str">
        <f>"30"</f>
        <v>30</v>
      </c>
      <c r="D97" s="24">
        <v>1.98</v>
      </c>
      <c r="E97" s="24">
        <v>0</v>
      </c>
      <c r="F97" s="24">
        <v>0.36</v>
      </c>
      <c r="G97" s="24">
        <v>0.36</v>
      </c>
      <c r="H97" s="24">
        <v>12.51</v>
      </c>
      <c r="I97" s="24">
        <v>58.013999999999996</v>
      </c>
      <c r="J97" s="22">
        <v>0.06</v>
      </c>
      <c r="K97" s="22">
        <v>0</v>
      </c>
      <c r="L97" s="22">
        <v>0</v>
      </c>
      <c r="M97" s="22">
        <v>0</v>
      </c>
      <c r="N97" s="22">
        <v>0.36</v>
      </c>
      <c r="O97" s="22">
        <v>9.66</v>
      </c>
      <c r="P97" s="22">
        <v>2.4900000000000002</v>
      </c>
      <c r="Q97" s="22">
        <v>0</v>
      </c>
      <c r="R97" s="22">
        <v>0</v>
      </c>
      <c r="S97" s="22">
        <v>0.3</v>
      </c>
      <c r="T97" s="22">
        <v>0.75</v>
      </c>
      <c r="U97" s="22">
        <v>183</v>
      </c>
      <c r="V97" s="22">
        <v>73.5</v>
      </c>
      <c r="W97" s="22">
        <v>10.5</v>
      </c>
      <c r="X97" s="22">
        <v>14.1</v>
      </c>
      <c r="Y97" s="22">
        <v>47.4</v>
      </c>
      <c r="Z97" s="22">
        <v>1.17</v>
      </c>
      <c r="AA97" s="22">
        <v>0</v>
      </c>
      <c r="AB97" s="22">
        <v>1.5</v>
      </c>
      <c r="AC97" s="22">
        <v>0.3</v>
      </c>
      <c r="AD97" s="22">
        <v>0.42</v>
      </c>
      <c r="AE97" s="22">
        <v>0.05</v>
      </c>
      <c r="AF97" s="22">
        <v>0.02</v>
      </c>
      <c r="AG97" s="22">
        <v>0.21</v>
      </c>
      <c r="AH97" s="22">
        <v>0.6</v>
      </c>
      <c r="AI97" s="22">
        <v>0</v>
      </c>
      <c r="AJ97" s="22">
        <v>0</v>
      </c>
      <c r="AK97" s="22">
        <v>96.6</v>
      </c>
      <c r="AL97" s="22">
        <v>74.400000000000006</v>
      </c>
      <c r="AM97" s="22">
        <v>128.1</v>
      </c>
      <c r="AN97" s="22">
        <v>66.900000000000006</v>
      </c>
      <c r="AO97" s="22">
        <v>27.9</v>
      </c>
      <c r="AP97" s="22">
        <v>59.4</v>
      </c>
      <c r="AQ97" s="22">
        <v>24</v>
      </c>
      <c r="AR97" s="22">
        <v>111.3</v>
      </c>
      <c r="AS97" s="22">
        <v>89.1</v>
      </c>
      <c r="AT97" s="22">
        <v>87.3</v>
      </c>
      <c r="AU97" s="22">
        <v>139.19999999999999</v>
      </c>
      <c r="AV97" s="22">
        <v>37.200000000000003</v>
      </c>
      <c r="AW97" s="22">
        <v>93</v>
      </c>
      <c r="AX97" s="22">
        <v>458.7</v>
      </c>
      <c r="AY97" s="22">
        <v>0</v>
      </c>
      <c r="AZ97" s="22">
        <v>157.80000000000001</v>
      </c>
      <c r="BA97" s="22">
        <v>87.3</v>
      </c>
      <c r="BB97" s="22">
        <v>54</v>
      </c>
      <c r="BC97" s="22">
        <v>39</v>
      </c>
      <c r="BD97" s="22">
        <v>0</v>
      </c>
      <c r="BE97" s="22">
        <v>0</v>
      </c>
      <c r="BF97" s="22">
        <v>0</v>
      </c>
      <c r="BG97" s="22">
        <v>0</v>
      </c>
      <c r="BH97" s="22">
        <v>0</v>
      </c>
      <c r="BI97" s="22">
        <v>0</v>
      </c>
      <c r="BJ97" s="22">
        <v>0</v>
      </c>
      <c r="BK97" s="22">
        <v>0.04</v>
      </c>
      <c r="BL97" s="22">
        <v>0</v>
      </c>
      <c r="BM97" s="22">
        <v>0</v>
      </c>
      <c r="BN97" s="22">
        <v>0.01</v>
      </c>
      <c r="BO97" s="22">
        <v>0</v>
      </c>
      <c r="BP97" s="22">
        <v>0</v>
      </c>
      <c r="BQ97" s="22">
        <v>0</v>
      </c>
      <c r="BR97" s="22">
        <v>0</v>
      </c>
      <c r="BS97" s="22">
        <v>0.03</v>
      </c>
      <c r="BT97" s="22">
        <v>0</v>
      </c>
      <c r="BU97" s="22">
        <v>0</v>
      </c>
      <c r="BV97" s="22">
        <v>0.14000000000000001</v>
      </c>
      <c r="BW97" s="22">
        <v>0.02</v>
      </c>
      <c r="BX97" s="22">
        <v>0</v>
      </c>
      <c r="BY97" s="22">
        <v>0</v>
      </c>
      <c r="BZ97" s="22">
        <v>0</v>
      </c>
      <c r="CA97" s="22">
        <v>0</v>
      </c>
      <c r="CB97" s="22">
        <v>14.1</v>
      </c>
      <c r="CC97" s="24">
        <v>0</v>
      </c>
      <c r="CE97" s="22">
        <v>0.25</v>
      </c>
      <c r="CG97" s="22">
        <v>0</v>
      </c>
      <c r="CH97" s="22">
        <v>0</v>
      </c>
      <c r="CI97" s="22">
        <v>0</v>
      </c>
      <c r="CJ97" s="22">
        <v>0</v>
      </c>
      <c r="CK97" s="22">
        <v>0</v>
      </c>
      <c r="CL97" s="22">
        <v>0</v>
      </c>
      <c r="CM97" s="22">
        <v>0</v>
      </c>
      <c r="CN97" s="22">
        <v>0</v>
      </c>
      <c r="CO97" s="22">
        <v>0</v>
      </c>
      <c r="CP97" s="22">
        <v>0</v>
      </c>
      <c r="CQ97" s="22">
        <v>0</v>
      </c>
    </row>
    <row r="98" spans="1:95" s="19" customFormat="1" ht="28" x14ac:dyDescent="0.3">
      <c r="A98" s="19" t="str">
        <f>"331"</f>
        <v>331</v>
      </c>
      <c r="B98" s="20" t="s">
        <v>133</v>
      </c>
      <c r="C98" s="21" t="str">
        <f>"200"</f>
        <v>200</v>
      </c>
      <c r="D98" s="21">
        <v>0</v>
      </c>
      <c r="E98" s="21">
        <v>0</v>
      </c>
      <c r="F98" s="21">
        <v>0</v>
      </c>
      <c r="G98" s="21">
        <v>0</v>
      </c>
      <c r="H98" s="21">
        <v>21.74</v>
      </c>
      <c r="I98" s="21">
        <v>84.560839999999985</v>
      </c>
      <c r="J98" s="19">
        <v>0</v>
      </c>
      <c r="K98" s="19">
        <v>0</v>
      </c>
      <c r="L98" s="19">
        <v>0</v>
      </c>
      <c r="M98" s="19">
        <v>0</v>
      </c>
      <c r="N98" s="19">
        <v>15.24</v>
      </c>
      <c r="O98" s="19">
        <v>6.5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0.09</v>
      </c>
      <c r="AB98" s="19">
        <v>0</v>
      </c>
      <c r="AC98" s="19">
        <v>0</v>
      </c>
      <c r="AD98" s="19">
        <v>0</v>
      </c>
      <c r="AE98" s="19">
        <v>0.27</v>
      </c>
      <c r="AF98" s="19">
        <v>0.34</v>
      </c>
      <c r="AG98" s="19">
        <v>3</v>
      </c>
      <c r="AH98" s="19">
        <v>0</v>
      </c>
      <c r="AI98" s="19">
        <v>10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0</v>
      </c>
      <c r="BW98" s="19">
        <v>0</v>
      </c>
      <c r="BX98" s="19">
        <v>0</v>
      </c>
      <c r="BY98" s="19">
        <v>0</v>
      </c>
      <c r="BZ98" s="19">
        <v>0</v>
      </c>
      <c r="CA98" s="19">
        <v>0</v>
      </c>
      <c r="CB98" s="19">
        <v>195</v>
      </c>
      <c r="CC98" s="21">
        <v>0</v>
      </c>
      <c r="CE98" s="19">
        <v>0.09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</row>
    <row r="99" spans="1:95" s="27" customFormat="1" ht="14" x14ac:dyDescent="0.3">
      <c r="B99" s="25" t="s">
        <v>112</v>
      </c>
      <c r="C99" s="26"/>
      <c r="D99" s="26">
        <v>26.63</v>
      </c>
      <c r="E99" s="26">
        <v>8.27</v>
      </c>
      <c r="F99" s="26">
        <v>23.48</v>
      </c>
      <c r="G99" s="26">
        <v>0.6</v>
      </c>
      <c r="H99" s="26">
        <v>134.9</v>
      </c>
      <c r="I99" s="26">
        <v>832.43</v>
      </c>
      <c r="J99" s="27">
        <v>9.4</v>
      </c>
      <c r="K99" s="27">
        <v>2.62</v>
      </c>
      <c r="L99" s="27">
        <v>9.2799999999999994</v>
      </c>
      <c r="M99" s="27">
        <v>0</v>
      </c>
      <c r="N99" s="27">
        <v>30.18</v>
      </c>
      <c r="O99" s="27">
        <v>89.21</v>
      </c>
      <c r="P99" s="27">
        <v>15.51</v>
      </c>
      <c r="Q99" s="27">
        <v>0</v>
      </c>
      <c r="R99" s="27">
        <v>0</v>
      </c>
      <c r="S99" s="27">
        <v>1.02</v>
      </c>
      <c r="T99" s="27">
        <v>5.29</v>
      </c>
      <c r="U99" s="27">
        <v>510.2</v>
      </c>
      <c r="V99" s="27">
        <v>1035.0999999999999</v>
      </c>
      <c r="W99" s="27">
        <v>113.95</v>
      </c>
      <c r="X99" s="27">
        <v>223.64</v>
      </c>
      <c r="Y99" s="27">
        <v>461.23</v>
      </c>
      <c r="Z99" s="27">
        <v>9.1199999999999992</v>
      </c>
      <c r="AA99" s="27">
        <v>82.36</v>
      </c>
      <c r="AB99" s="27">
        <v>1399.52</v>
      </c>
      <c r="AC99" s="27">
        <v>357.62</v>
      </c>
      <c r="AD99" s="27">
        <v>3.77</v>
      </c>
      <c r="AE99" s="27">
        <v>0.75</v>
      </c>
      <c r="AF99" s="27">
        <v>0.68</v>
      </c>
      <c r="AG99" s="27">
        <v>8.7799999999999994</v>
      </c>
      <c r="AH99" s="27">
        <v>9.4</v>
      </c>
      <c r="AI99" s="27">
        <v>19.350000000000001</v>
      </c>
      <c r="AJ99" s="27">
        <v>0</v>
      </c>
      <c r="AK99" s="27">
        <v>748.23</v>
      </c>
      <c r="AL99" s="27">
        <v>613.28</v>
      </c>
      <c r="AM99" s="27">
        <v>1006.21</v>
      </c>
      <c r="AN99" s="27">
        <v>640.84</v>
      </c>
      <c r="AO99" s="27">
        <v>346.82</v>
      </c>
      <c r="AP99" s="27">
        <v>515.21</v>
      </c>
      <c r="AQ99" s="27">
        <v>212.59</v>
      </c>
      <c r="AR99" s="27">
        <v>769.66</v>
      </c>
      <c r="AS99" s="27">
        <v>701.36</v>
      </c>
      <c r="AT99" s="27">
        <v>1198.67</v>
      </c>
      <c r="AU99" s="27">
        <v>1348.89</v>
      </c>
      <c r="AV99" s="27">
        <v>352.62</v>
      </c>
      <c r="AW99" s="27">
        <v>811.75</v>
      </c>
      <c r="AX99" s="27">
        <v>3350.75</v>
      </c>
      <c r="AY99" s="27">
        <v>0</v>
      </c>
      <c r="AZ99" s="27">
        <v>857.42</v>
      </c>
      <c r="BA99" s="27">
        <v>763.75</v>
      </c>
      <c r="BB99" s="27">
        <v>514.74</v>
      </c>
      <c r="BC99" s="27">
        <v>375.3</v>
      </c>
      <c r="BD99" s="27">
        <v>0.35</v>
      </c>
      <c r="BE99" s="27">
        <v>0.08</v>
      </c>
      <c r="BF99" s="27">
        <v>7.0000000000000007E-2</v>
      </c>
      <c r="BG99" s="27">
        <v>0.18</v>
      </c>
      <c r="BH99" s="27">
        <v>0.23</v>
      </c>
      <c r="BI99" s="27">
        <v>0.77</v>
      </c>
      <c r="BJ99" s="27">
        <v>0</v>
      </c>
      <c r="BK99" s="27">
        <v>3.01</v>
      </c>
      <c r="BL99" s="27">
        <v>0</v>
      </c>
      <c r="BM99" s="27">
        <v>0.88</v>
      </c>
      <c r="BN99" s="27">
        <v>0.05</v>
      </c>
      <c r="BO99" s="27">
        <v>0.02</v>
      </c>
      <c r="BP99" s="27">
        <v>0</v>
      </c>
      <c r="BQ99" s="27">
        <v>0</v>
      </c>
      <c r="BR99" s="27">
        <v>0.28999999999999998</v>
      </c>
      <c r="BS99" s="27">
        <v>3.92</v>
      </c>
      <c r="BT99" s="27">
        <v>0.02</v>
      </c>
      <c r="BU99" s="27">
        <v>0</v>
      </c>
      <c r="BV99" s="27">
        <v>3.28</v>
      </c>
      <c r="BW99" s="27">
        <v>0.12</v>
      </c>
      <c r="BX99" s="27">
        <v>0</v>
      </c>
      <c r="BY99" s="27">
        <v>0</v>
      </c>
      <c r="BZ99" s="27">
        <v>0</v>
      </c>
      <c r="CA99" s="27">
        <v>0</v>
      </c>
      <c r="CB99" s="27">
        <v>797.67</v>
      </c>
      <c r="CC99" s="26">
        <f>SUM($CC$92:$CC$98)</f>
        <v>0</v>
      </c>
      <c r="CD99" s="27">
        <f>$I$99/$I$101*100</f>
        <v>55.450972555289098</v>
      </c>
      <c r="CE99" s="27">
        <v>315.61</v>
      </c>
      <c r="CG99" s="27">
        <v>0</v>
      </c>
      <c r="CH99" s="27">
        <v>0</v>
      </c>
      <c r="CI99" s="27">
        <v>0</v>
      </c>
      <c r="CJ99" s="27">
        <v>0</v>
      </c>
      <c r="CK99" s="27">
        <v>0</v>
      </c>
      <c r="CL99" s="27">
        <v>0</v>
      </c>
      <c r="CM99" s="27">
        <v>0</v>
      </c>
      <c r="CN99" s="27">
        <v>0</v>
      </c>
      <c r="CO99" s="27">
        <v>0</v>
      </c>
      <c r="CP99" s="27">
        <v>3.48</v>
      </c>
      <c r="CQ99" s="27">
        <v>0.39</v>
      </c>
    </row>
    <row r="100" spans="1:95" s="5" customFormat="1" ht="14" x14ac:dyDescent="0.3">
      <c r="B100" s="16" t="s">
        <v>113</v>
      </c>
      <c r="C100" s="11"/>
      <c r="D100" s="11" t="s">
        <v>114</v>
      </c>
      <c r="E100" s="11"/>
      <c r="F100" s="11" t="s">
        <v>115</v>
      </c>
      <c r="G100" s="11"/>
      <c r="H100" s="11" t="s">
        <v>116</v>
      </c>
      <c r="I100" s="11" t="s">
        <v>117</v>
      </c>
      <c r="AC100" s="5" t="s">
        <v>118</v>
      </c>
      <c r="AE100" s="5" t="s">
        <v>119</v>
      </c>
      <c r="AF100" s="5" t="s">
        <v>120</v>
      </c>
      <c r="AI100" s="5" t="s">
        <v>121</v>
      </c>
      <c r="CC100" s="11"/>
    </row>
    <row r="101" spans="1:95" s="27" customFormat="1" ht="14" x14ac:dyDescent="0.3">
      <c r="B101" s="25" t="s">
        <v>122</v>
      </c>
      <c r="C101" s="26"/>
      <c r="D101" s="26">
        <v>50.9</v>
      </c>
      <c r="E101" s="26">
        <v>23.99</v>
      </c>
      <c r="F101" s="26">
        <v>51.61</v>
      </c>
      <c r="G101" s="26">
        <v>1.02</v>
      </c>
      <c r="H101" s="26">
        <v>216.51</v>
      </c>
      <c r="I101" s="26">
        <v>1501.2</v>
      </c>
      <c r="J101" s="27">
        <v>16.329999999999998</v>
      </c>
      <c r="K101" s="27">
        <v>15.44</v>
      </c>
      <c r="L101" s="27">
        <v>16.11</v>
      </c>
      <c r="M101" s="27">
        <v>0</v>
      </c>
      <c r="N101" s="27">
        <v>51.88</v>
      </c>
      <c r="O101" s="27">
        <v>143.63999999999999</v>
      </c>
      <c r="P101" s="27">
        <v>20.99</v>
      </c>
      <c r="Q101" s="27">
        <v>0</v>
      </c>
      <c r="R101" s="27">
        <v>0</v>
      </c>
      <c r="S101" s="27">
        <v>1.68</v>
      </c>
      <c r="T101" s="27">
        <v>8.9499999999999993</v>
      </c>
      <c r="U101" s="27">
        <v>917.79</v>
      </c>
      <c r="V101" s="27">
        <v>1605.34</v>
      </c>
      <c r="W101" s="27">
        <v>204.35</v>
      </c>
      <c r="X101" s="27">
        <v>288.8</v>
      </c>
      <c r="Y101" s="27">
        <v>701.1</v>
      </c>
      <c r="Z101" s="27">
        <v>12.13</v>
      </c>
      <c r="AA101" s="27">
        <v>102.52</v>
      </c>
      <c r="AB101" s="27">
        <v>3466.3</v>
      </c>
      <c r="AC101" s="27">
        <v>889.17</v>
      </c>
      <c r="AD101" s="27">
        <v>14.01</v>
      </c>
      <c r="AE101" s="27">
        <v>0.9</v>
      </c>
      <c r="AF101" s="27">
        <v>0.83</v>
      </c>
      <c r="AG101" s="27">
        <v>15.29</v>
      </c>
      <c r="AH101" s="27">
        <v>25.49</v>
      </c>
      <c r="AI101" s="27">
        <v>41.61</v>
      </c>
      <c r="AJ101" s="27">
        <v>0</v>
      </c>
      <c r="AK101" s="27">
        <v>1176.08</v>
      </c>
      <c r="AL101" s="27">
        <v>976.66</v>
      </c>
      <c r="AM101" s="27">
        <v>1651.31</v>
      </c>
      <c r="AN101" s="27">
        <v>921.24</v>
      </c>
      <c r="AO101" s="27">
        <v>499</v>
      </c>
      <c r="AP101" s="27">
        <v>789.75</v>
      </c>
      <c r="AQ101" s="27">
        <v>305.57</v>
      </c>
      <c r="AR101" s="27">
        <v>1181.1400000000001</v>
      </c>
      <c r="AS101" s="27">
        <v>1078.28</v>
      </c>
      <c r="AT101" s="27">
        <v>1667.67</v>
      </c>
      <c r="AU101" s="27">
        <v>1919.79</v>
      </c>
      <c r="AV101" s="27">
        <v>533.51</v>
      </c>
      <c r="AW101" s="27">
        <v>1136.4100000000001</v>
      </c>
      <c r="AX101" s="27">
        <v>5340.42</v>
      </c>
      <c r="AY101" s="27">
        <v>0</v>
      </c>
      <c r="AZ101" s="27">
        <v>1424.84</v>
      </c>
      <c r="BA101" s="27">
        <v>1161.26</v>
      </c>
      <c r="BB101" s="27">
        <v>791.78</v>
      </c>
      <c r="BC101" s="27">
        <v>532.36</v>
      </c>
      <c r="BD101" s="27">
        <v>0.35</v>
      </c>
      <c r="BE101" s="27">
        <v>0.08</v>
      </c>
      <c r="BF101" s="27">
        <v>7.0000000000000007E-2</v>
      </c>
      <c r="BG101" s="27">
        <v>0.18</v>
      </c>
      <c r="BH101" s="27">
        <v>0.23</v>
      </c>
      <c r="BI101" s="27">
        <v>0.82</v>
      </c>
      <c r="BJ101" s="27">
        <v>0</v>
      </c>
      <c r="BK101" s="27">
        <v>4.05</v>
      </c>
      <c r="BL101" s="27">
        <v>0</v>
      </c>
      <c r="BM101" s="27">
        <v>1.54</v>
      </c>
      <c r="BN101" s="27">
        <v>0.14000000000000001</v>
      </c>
      <c r="BO101" s="27">
        <v>0.13</v>
      </c>
      <c r="BP101" s="27">
        <v>0</v>
      </c>
      <c r="BQ101" s="27">
        <v>0</v>
      </c>
      <c r="BR101" s="27">
        <v>0.3</v>
      </c>
      <c r="BS101" s="27">
        <v>7.76</v>
      </c>
      <c r="BT101" s="27">
        <v>0.02</v>
      </c>
      <c r="BU101" s="27">
        <v>0</v>
      </c>
      <c r="BV101" s="27">
        <v>13.97</v>
      </c>
      <c r="BW101" s="27">
        <v>0.13</v>
      </c>
      <c r="BX101" s="27">
        <v>0</v>
      </c>
      <c r="BY101" s="27">
        <v>0</v>
      </c>
      <c r="BZ101" s="27">
        <v>0</v>
      </c>
      <c r="CA101" s="27">
        <v>0</v>
      </c>
      <c r="CB101" s="27">
        <v>1214.04</v>
      </c>
      <c r="CC101" s="26">
        <v>0</v>
      </c>
      <c r="CE101" s="27">
        <v>680.24</v>
      </c>
      <c r="CG101" s="27">
        <v>0</v>
      </c>
      <c r="CH101" s="27">
        <v>0</v>
      </c>
      <c r="CI101" s="27">
        <v>0</v>
      </c>
      <c r="CJ101" s="27">
        <v>0</v>
      </c>
      <c r="CK101" s="27">
        <v>0</v>
      </c>
      <c r="CL101" s="27">
        <v>0</v>
      </c>
      <c r="CM101" s="27">
        <v>0</v>
      </c>
      <c r="CN101" s="27">
        <v>0</v>
      </c>
      <c r="CO101" s="27">
        <v>0</v>
      </c>
      <c r="CP101" s="27">
        <v>18.48</v>
      </c>
      <c r="CQ101" s="27">
        <v>0.79</v>
      </c>
    </row>
    <row r="102" spans="1:95" s="5" customFormat="1" ht="28" x14ac:dyDescent="0.3">
      <c r="B102" s="16" t="s">
        <v>123</v>
      </c>
      <c r="C102" s="11"/>
      <c r="D102" s="11">
        <v>54</v>
      </c>
      <c r="E102" s="11">
        <v>0</v>
      </c>
      <c r="F102" s="11">
        <v>55.199999999999996</v>
      </c>
      <c r="G102" s="11">
        <v>0</v>
      </c>
      <c r="H102" s="11">
        <v>229.79999999999998</v>
      </c>
      <c r="I102" s="11">
        <v>1632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540</v>
      </c>
      <c r="AD102" s="5">
        <v>0</v>
      </c>
      <c r="AE102" s="5">
        <v>0.84</v>
      </c>
      <c r="AF102" s="5">
        <v>0.96</v>
      </c>
      <c r="AI102" s="5">
        <v>42</v>
      </c>
      <c r="CC102" s="11"/>
      <c r="CI102" s="5">
        <v>0</v>
      </c>
      <c r="CL102" s="5">
        <v>0</v>
      </c>
      <c r="CO102" s="5">
        <v>0</v>
      </c>
    </row>
    <row r="103" spans="1:95" s="5" customFormat="1" ht="14" x14ac:dyDescent="0.3">
      <c r="B103" s="16" t="s">
        <v>124</v>
      </c>
      <c r="C103" s="11"/>
      <c r="D103" s="11">
        <f t="shared" ref="D103:I103" si="27">D101-D102</f>
        <v>-3.1000000000000014</v>
      </c>
      <c r="E103" s="11">
        <f t="shared" si="27"/>
        <v>23.99</v>
      </c>
      <c r="F103" s="11">
        <f t="shared" si="27"/>
        <v>-3.5899999999999963</v>
      </c>
      <c r="G103" s="11">
        <f t="shared" si="27"/>
        <v>1.02</v>
      </c>
      <c r="H103" s="11">
        <f t="shared" si="27"/>
        <v>-13.289999999999992</v>
      </c>
      <c r="I103" s="11">
        <f t="shared" si="27"/>
        <v>-130.79999999999995</v>
      </c>
      <c r="V103" s="5">
        <f t="shared" ref="V103:AF103" si="28">V101-V102</f>
        <v>1605.34</v>
      </c>
      <c r="W103" s="5">
        <f t="shared" si="28"/>
        <v>204.35</v>
      </c>
      <c r="X103" s="5">
        <f t="shared" si="28"/>
        <v>288.8</v>
      </c>
      <c r="Y103" s="5">
        <f t="shared" si="28"/>
        <v>701.1</v>
      </c>
      <c r="Z103" s="5">
        <f t="shared" si="28"/>
        <v>12.13</v>
      </c>
      <c r="AA103" s="5">
        <f t="shared" si="28"/>
        <v>102.52</v>
      </c>
      <c r="AB103" s="5">
        <f t="shared" si="28"/>
        <v>3466.3</v>
      </c>
      <c r="AC103" s="5">
        <f t="shared" si="28"/>
        <v>349.16999999999996</v>
      </c>
      <c r="AD103" s="5">
        <f t="shared" si="28"/>
        <v>14.01</v>
      </c>
      <c r="AE103" s="5">
        <f t="shared" si="28"/>
        <v>6.0000000000000053E-2</v>
      </c>
      <c r="AF103" s="5">
        <f t="shared" si="28"/>
        <v>-0.13</v>
      </c>
      <c r="AI103" s="5">
        <f>AI101-AI102</f>
        <v>-0.39000000000000057</v>
      </c>
      <c r="CC103" s="11"/>
      <c r="CI103" s="5">
        <f>CI101-CI102</f>
        <v>0</v>
      </c>
      <c r="CL103" s="5">
        <f>CL101-CL102</f>
        <v>0</v>
      </c>
      <c r="CO103" s="5">
        <f>CO101-CO102</f>
        <v>0</v>
      </c>
    </row>
    <row r="104" spans="1:95" s="5" customFormat="1" ht="28" x14ac:dyDescent="0.3">
      <c r="B104" s="16" t="s">
        <v>125</v>
      </c>
      <c r="C104" s="11"/>
      <c r="D104" s="11">
        <v>14</v>
      </c>
      <c r="E104" s="11"/>
      <c r="F104" s="11">
        <v>32</v>
      </c>
      <c r="G104" s="11"/>
      <c r="H104" s="11">
        <v>54</v>
      </c>
      <c r="I104" s="11"/>
      <c r="CC104" s="11"/>
    </row>
    <row r="105" spans="1:95" s="5" customFormat="1" ht="14" x14ac:dyDescent="0.3">
      <c r="B105" s="16"/>
      <c r="C105" s="11"/>
      <c r="D105" s="11"/>
      <c r="E105" s="11"/>
      <c r="F105" s="11"/>
      <c r="G105" s="11"/>
      <c r="H105" s="11"/>
      <c r="I105" s="11"/>
      <c r="CC105" s="11"/>
    </row>
    <row r="106" spans="1:95" s="5" customFormat="1" ht="14" x14ac:dyDescent="0.3">
      <c r="B106" s="16"/>
      <c r="C106" s="11"/>
      <c r="D106" s="11"/>
      <c r="E106" s="11"/>
      <c r="F106" s="11"/>
      <c r="G106" s="11"/>
      <c r="H106" s="11"/>
      <c r="I106" s="11"/>
      <c r="CC106" s="11"/>
    </row>
    <row r="107" spans="1:95" s="5" customFormat="1" ht="14" x14ac:dyDescent="0.3">
      <c r="B107" s="18" t="s">
        <v>144</v>
      </c>
      <c r="C107" s="11"/>
      <c r="D107" s="11"/>
      <c r="E107" s="11"/>
      <c r="F107" s="11"/>
      <c r="G107" s="11"/>
      <c r="H107" s="11"/>
      <c r="I107" s="11"/>
      <c r="CC107" s="11"/>
    </row>
    <row r="108" spans="1:95" s="5" customFormat="1" ht="14" x14ac:dyDescent="0.3">
      <c r="B108" s="16" t="s">
        <v>91</v>
      </c>
      <c r="C108" s="11"/>
      <c r="D108" s="11"/>
      <c r="E108" s="11"/>
      <c r="F108" s="11"/>
      <c r="G108" s="11"/>
      <c r="H108" s="11"/>
      <c r="I108" s="11"/>
      <c r="CC108" s="11"/>
    </row>
    <row r="109" spans="1:95" s="5" customFormat="1" ht="14" x14ac:dyDescent="0.3">
      <c r="B109" s="18" t="s">
        <v>92</v>
      </c>
      <c r="C109" s="11"/>
      <c r="D109" s="11"/>
      <c r="E109" s="11"/>
      <c r="F109" s="11"/>
      <c r="G109" s="11"/>
      <c r="H109" s="11"/>
      <c r="I109" s="11"/>
      <c r="CC109" s="11"/>
    </row>
    <row r="110" spans="1:95" s="22" customFormat="1" ht="28" x14ac:dyDescent="0.3">
      <c r="A110" s="22" t="str">
        <f>"191"</f>
        <v>191</v>
      </c>
      <c r="B110" s="23" t="s">
        <v>145</v>
      </c>
      <c r="C110" s="24" t="str">
        <f>"210"</f>
        <v>210</v>
      </c>
      <c r="D110" s="24">
        <v>5.89</v>
      </c>
      <c r="E110" s="24">
        <v>2.84</v>
      </c>
      <c r="F110" s="24">
        <v>8.1300000000000008</v>
      </c>
      <c r="G110" s="24">
        <v>0</v>
      </c>
      <c r="H110" s="24">
        <v>41.23</v>
      </c>
      <c r="I110" s="24">
        <v>260.48885925016202</v>
      </c>
      <c r="J110" s="22">
        <v>5.2</v>
      </c>
      <c r="K110" s="22">
        <v>0.14000000000000001</v>
      </c>
      <c r="L110" s="22">
        <v>5.2</v>
      </c>
      <c r="M110" s="22">
        <v>0</v>
      </c>
      <c r="N110" s="22">
        <v>10.130000000000001</v>
      </c>
      <c r="O110" s="22">
        <v>29.87</v>
      </c>
      <c r="P110" s="22">
        <v>1.23</v>
      </c>
      <c r="Q110" s="22">
        <v>0</v>
      </c>
      <c r="R110" s="22">
        <v>0</v>
      </c>
      <c r="S110" s="22">
        <v>0.1</v>
      </c>
      <c r="T110" s="22">
        <v>1.04</v>
      </c>
      <c r="U110" s="22">
        <v>55.3</v>
      </c>
      <c r="V110" s="22">
        <v>190.07</v>
      </c>
      <c r="W110" s="22">
        <v>118.3</v>
      </c>
      <c r="X110" s="22">
        <v>33.25</v>
      </c>
      <c r="Y110" s="22">
        <v>138.55000000000001</v>
      </c>
      <c r="Z110" s="22">
        <v>0.55000000000000004</v>
      </c>
      <c r="AA110" s="22">
        <v>53.69</v>
      </c>
      <c r="AB110" s="22">
        <v>27.59</v>
      </c>
      <c r="AC110" s="22">
        <v>59.29</v>
      </c>
      <c r="AD110" s="22">
        <v>0.24</v>
      </c>
      <c r="AE110" s="22">
        <v>0.06</v>
      </c>
      <c r="AF110" s="22">
        <v>0.14000000000000001</v>
      </c>
      <c r="AG110" s="22">
        <v>0.6</v>
      </c>
      <c r="AH110" s="22">
        <v>2.3199999999999998</v>
      </c>
      <c r="AI110" s="22">
        <v>0.21</v>
      </c>
      <c r="AJ110" s="22">
        <v>0</v>
      </c>
      <c r="AK110" s="22">
        <v>184.6</v>
      </c>
      <c r="AL110" s="22">
        <v>145.29</v>
      </c>
      <c r="AM110" s="22">
        <v>272.98</v>
      </c>
      <c r="AN110" s="22">
        <v>114.94</v>
      </c>
      <c r="AO110" s="22">
        <v>70.38</v>
      </c>
      <c r="AP110" s="22">
        <v>106.33</v>
      </c>
      <c r="AQ110" s="22">
        <v>45.11</v>
      </c>
      <c r="AR110" s="22">
        <v>162.79</v>
      </c>
      <c r="AS110" s="22">
        <v>171.29</v>
      </c>
      <c r="AT110" s="22">
        <v>223.29</v>
      </c>
      <c r="AU110" s="22">
        <v>237.48</v>
      </c>
      <c r="AV110" s="22">
        <v>75.36</v>
      </c>
      <c r="AW110" s="22">
        <v>140.38</v>
      </c>
      <c r="AX110" s="22">
        <v>528.24</v>
      </c>
      <c r="AY110" s="22">
        <v>0</v>
      </c>
      <c r="AZ110" s="22">
        <v>145.57</v>
      </c>
      <c r="BA110" s="22">
        <v>145.80000000000001</v>
      </c>
      <c r="BB110" s="22">
        <v>127.91</v>
      </c>
      <c r="BC110" s="22">
        <v>60.08</v>
      </c>
      <c r="BD110" s="22">
        <v>0.21</v>
      </c>
      <c r="BE110" s="22">
        <v>0.05</v>
      </c>
      <c r="BF110" s="22">
        <v>0.04</v>
      </c>
      <c r="BG110" s="22">
        <v>0.11</v>
      </c>
      <c r="BH110" s="22">
        <v>0.13</v>
      </c>
      <c r="BI110" s="22">
        <v>0.44</v>
      </c>
      <c r="BJ110" s="22">
        <v>0</v>
      </c>
      <c r="BK110" s="22">
        <v>1.45</v>
      </c>
      <c r="BL110" s="22">
        <v>0</v>
      </c>
      <c r="BM110" s="22">
        <v>0.44</v>
      </c>
      <c r="BN110" s="22">
        <v>0</v>
      </c>
      <c r="BO110" s="22">
        <v>0</v>
      </c>
      <c r="BP110" s="22">
        <v>0</v>
      </c>
      <c r="BQ110" s="22">
        <v>0</v>
      </c>
      <c r="BR110" s="22">
        <v>0.16</v>
      </c>
      <c r="BS110" s="22">
        <v>1.4</v>
      </c>
      <c r="BT110" s="22">
        <v>0</v>
      </c>
      <c r="BU110" s="22">
        <v>0</v>
      </c>
      <c r="BV110" s="22">
        <v>0.13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163.55000000000001</v>
      </c>
      <c r="CC110" s="24">
        <v>0</v>
      </c>
      <c r="CE110" s="22">
        <v>58.29</v>
      </c>
      <c r="CG110" s="22">
        <v>0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2">
        <v>5.45</v>
      </c>
      <c r="CQ110" s="22">
        <v>0</v>
      </c>
    </row>
    <row r="111" spans="1:95" s="22" customFormat="1" ht="28" x14ac:dyDescent="0.3">
      <c r="A111" s="22" t="str">
        <f>"-"</f>
        <v>-</v>
      </c>
      <c r="B111" s="23" t="s">
        <v>94</v>
      </c>
      <c r="C111" s="24" t="str">
        <f>"50"</f>
        <v>50</v>
      </c>
      <c r="D111" s="24">
        <v>3.8</v>
      </c>
      <c r="E111" s="24">
        <v>0</v>
      </c>
      <c r="F111" s="24">
        <v>0.4</v>
      </c>
      <c r="G111" s="24">
        <v>0.4</v>
      </c>
      <c r="H111" s="24">
        <v>25.9</v>
      </c>
      <c r="I111" s="24">
        <v>122.60499999999999</v>
      </c>
      <c r="J111" s="22">
        <v>0.1</v>
      </c>
      <c r="K111" s="22">
        <v>0</v>
      </c>
      <c r="L111" s="22">
        <v>0</v>
      </c>
      <c r="M111" s="22">
        <v>0</v>
      </c>
      <c r="N111" s="22">
        <v>0.35</v>
      </c>
      <c r="O111" s="22">
        <v>24.25</v>
      </c>
      <c r="P111" s="22">
        <v>1.3</v>
      </c>
      <c r="Q111" s="22">
        <v>0</v>
      </c>
      <c r="R111" s="22">
        <v>0</v>
      </c>
      <c r="S111" s="22">
        <v>0.15</v>
      </c>
      <c r="T111" s="22">
        <v>0.85</v>
      </c>
      <c r="U111" s="22">
        <v>249.5</v>
      </c>
      <c r="V111" s="22">
        <v>46.5</v>
      </c>
      <c r="W111" s="22">
        <v>10</v>
      </c>
      <c r="X111" s="22">
        <v>7</v>
      </c>
      <c r="Y111" s="22">
        <v>32.5</v>
      </c>
      <c r="Z111" s="22">
        <v>0.55000000000000004</v>
      </c>
      <c r="AA111" s="22">
        <v>0</v>
      </c>
      <c r="AB111" s="22">
        <v>0</v>
      </c>
      <c r="AC111" s="22">
        <v>0</v>
      </c>
      <c r="AD111" s="22">
        <v>0.55000000000000004</v>
      </c>
      <c r="AE111" s="22">
        <v>0.06</v>
      </c>
      <c r="AF111" s="22">
        <v>0.02</v>
      </c>
      <c r="AG111" s="22">
        <v>0.45</v>
      </c>
      <c r="AH111" s="22">
        <v>1.1000000000000001</v>
      </c>
      <c r="AI111" s="22">
        <v>0</v>
      </c>
      <c r="AJ111" s="22">
        <v>0</v>
      </c>
      <c r="AK111" s="22">
        <v>174</v>
      </c>
      <c r="AL111" s="22">
        <v>159</v>
      </c>
      <c r="AM111" s="22">
        <v>297</v>
      </c>
      <c r="AN111" s="22">
        <v>94.5</v>
      </c>
      <c r="AO111" s="22">
        <v>57</v>
      </c>
      <c r="AP111" s="22">
        <v>115.5</v>
      </c>
      <c r="AQ111" s="22">
        <v>37</v>
      </c>
      <c r="AR111" s="22">
        <v>184</v>
      </c>
      <c r="AS111" s="22">
        <v>121.5</v>
      </c>
      <c r="AT111" s="22">
        <v>147.5</v>
      </c>
      <c r="AU111" s="22">
        <v>126</v>
      </c>
      <c r="AV111" s="22">
        <v>74</v>
      </c>
      <c r="AW111" s="22">
        <v>129</v>
      </c>
      <c r="AX111" s="22">
        <v>1127</v>
      </c>
      <c r="AY111" s="22">
        <v>0</v>
      </c>
      <c r="AZ111" s="22">
        <v>354.5</v>
      </c>
      <c r="BA111" s="22">
        <v>184</v>
      </c>
      <c r="BB111" s="22">
        <v>93.5</v>
      </c>
      <c r="BC111" s="22">
        <v>73.5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0.05</v>
      </c>
      <c r="BJ111" s="22">
        <v>0</v>
      </c>
      <c r="BK111" s="22">
        <v>0.01</v>
      </c>
      <c r="BL111" s="22">
        <v>0</v>
      </c>
      <c r="BM111" s="22">
        <v>0</v>
      </c>
      <c r="BN111" s="22">
        <v>0.05</v>
      </c>
      <c r="BO111" s="22">
        <v>0</v>
      </c>
      <c r="BP111" s="22">
        <v>0</v>
      </c>
      <c r="BQ111" s="22">
        <v>0</v>
      </c>
      <c r="BR111" s="22">
        <v>0.01</v>
      </c>
      <c r="BS111" s="22">
        <v>0.04</v>
      </c>
      <c r="BT111" s="22">
        <v>0</v>
      </c>
      <c r="BU111" s="22">
        <v>0</v>
      </c>
      <c r="BV111" s="22">
        <v>0.18</v>
      </c>
      <c r="BW111" s="22">
        <v>0.01</v>
      </c>
      <c r="BX111" s="22">
        <v>0</v>
      </c>
      <c r="BY111" s="22">
        <v>0</v>
      </c>
      <c r="BZ111" s="22">
        <v>0</v>
      </c>
      <c r="CA111" s="22">
        <v>0</v>
      </c>
      <c r="CB111" s="22">
        <v>18.899999999999999</v>
      </c>
      <c r="CC111" s="24">
        <v>0</v>
      </c>
      <c r="CE111" s="22">
        <v>0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</v>
      </c>
    </row>
    <row r="112" spans="1:95" s="22" customFormat="1" ht="42" x14ac:dyDescent="0.3">
      <c r="A112" s="22" t="str">
        <f>"324"</f>
        <v>324</v>
      </c>
      <c r="B112" s="23" t="s">
        <v>146</v>
      </c>
      <c r="C112" s="24" t="str">
        <f>"200"</f>
        <v>200</v>
      </c>
      <c r="D112" s="24">
        <v>0</v>
      </c>
      <c r="E112" s="24">
        <v>0</v>
      </c>
      <c r="F112" s="24">
        <v>0</v>
      </c>
      <c r="G112" s="24">
        <v>0</v>
      </c>
      <c r="H112" s="24">
        <v>19.98</v>
      </c>
      <c r="I112" s="24">
        <v>75.923848000000007</v>
      </c>
      <c r="J112" s="22">
        <v>0</v>
      </c>
      <c r="K112" s="22">
        <v>0</v>
      </c>
      <c r="L112" s="22">
        <v>0</v>
      </c>
      <c r="M112" s="22">
        <v>0</v>
      </c>
      <c r="N112" s="22">
        <v>19.98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0.01</v>
      </c>
      <c r="U112" s="22">
        <v>0</v>
      </c>
      <c r="V112" s="22">
        <v>0.57999999999999996</v>
      </c>
      <c r="W112" s="22">
        <v>0.48</v>
      </c>
      <c r="X112" s="22">
        <v>0</v>
      </c>
      <c r="Y112" s="22">
        <v>0</v>
      </c>
      <c r="Z112" s="22">
        <v>0.06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22">
        <v>0</v>
      </c>
      <c r="AN112" s="22">
        <v>0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T112" s="22">
        <v>0</v>
      </c>
      <c r="AU112" s="22">
        <v>0</v>
      </c>
      <c r="AV112" s="22">
        <v>0</v>
      </c>
      <c r="AW112" s="22">
        <v>0</v>
      </c>
      <c r="AX112" s="22">
        <v>0</v>
      </c>
      <c r="AY112" s="22">
        <v>0</v>
      </c>
      <c r="AZ112" s="22">
        <v>0</v>
      </c>
      <c r="BA112" s="22">
        <v>0</v>
      </c>
      <c r="BB112" s="22">
        <v>0</v>
      </c>
      <c r="BC112" s="22">
        <v>0</v>
      </c>
      <c r="BD112" s="22">
        <v>0</v>
      </c>
      <c r="BE112" s="22">
        <v>0</v>
      </c>
      <c r="BF112" s="22">
        <v>0</v>
      </c>
      <c r="BG112" s="22">
        <v>0</v>
      </c>
      <c r="BH112" s="22">
        <v>0</v>
      </c>
      <c r="BI112" s="22">
        <v>0</v>
      </c>
      <c r="BJ112" s="22">
        <v>0</v>
      </c>
      <c r="BK112" s="22">
        <v>0</v>
      </c>
      <c r="BL112" s="22">
        <v>0</v>
      </c>
      <c r="BM112" s="22">
        <v>0</v>
      </c>
      <c r="BN112" s="22">
        <v>0</v>
      </c>
      <c r="BO112" s="22">
        <v>0</v>
      </c>
      <c r="BP112" s="22">
        <v>0</v>
      </c>
      <c r="BQ112" s="22">
        <v>0</v>
      </c>
      <c r="BR112" s="22">
        <v>0</v>
      </c>
      <c r="BS112" s="22">
        <v>0</v>
      </c>
      <c r="BT112" s="22">
        <v>0</v>
      </c>
      <c r="BU112" s="22">
        <v>0</v>
      </c>
      <c r="BV112" s="22">
        <v>0</v>
      </c>
      <c r="BW112" s="22">
        <v>0</v>
      </c>
      <c r="BX112" s="22">
        <v>0</v>
      </c>
      <c r="BY112" s="22">
        <v>0</v>
      </c>
      <c r="BZ112" s="22">
        <v>0</v>
      </c>
      <c r="CA112" s="22">
        <v>0</v>
      </c>
      <c r="CB112" s="22">
        <v>190.01</v>
      </c>
      <c r="CC112" s="24">
        <v>0</v>
      </c>
      <c r="CE112" s="22">
        <v>0</v>
      </c>
      <c r="CG112" s="22">
        <v>0</v>
      </c>
      <c r="CH112" s="22">
        <v>0</v>
      </c>
      <c r="CI112" s="22">
        <v>0</v>
      </c>
      <c r="CJ112" s="22">
        <v>0</v>
      </c>
      <c r="CK112" s="22">
        <v>0</v>
      </c>
      <c r="CL112" s="22">
        <v>0</v>
      </c>
      <c r="CM112" s="22">
        <v>0</v>
      </c>
      <c r="CN112" s="22">
        <v>0</v>
      </c>
      <c r="CO112" s="22">
        <v>0</v>
      </c>
      <c r="CP112" s="22">
        <v>10</v>
      </c>
      <c r="CQ112" s="22">
        <v>0</v>
      </c>
    </row>
    <row r="113" spans="1:95" s="22" customFormat="1" ht="14" x14ac:dyDescent="0.3">
      <c r="A113" s="22" t="str">
        <f>""</f>
        <v/>
      </c>
      <c r="B113" s="23" t="s">
        <v>147</v>
      </c>
      <c r="C113" s="24" t="str">
        <f>"15"</f>
        <v>15</v>
      </c>
      <c r="D113" s="24">
        <v>3.95</v>
      </c>
      <c r="E113" s="24">
        <v>3.95</v>
      </c>
      <c r="F113" s="24">
        <v>3.99</v>
      </c>
      <c r="G113" s="24">
        <v>0</v>
      </c>
      <c r="H113" s="24">
        <v>0</v>
      </c>
      <c r="I113" s="24">
        <v>52.59</v>
      </c>
      <c r="J113" s="22">
        <v>2.2999999999999998</v>
      </c>
      <c r="K113" s="22">
        <v>0</v>
      </c>
      <c r="L113" s="22">
        <v>2.2999999999999998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0.3</v>
      </c>
      <c r="T113" s="22">
        <v>0.65</v>
      </c>
      <c r="U113" s="22">
        <v>0</v>
      </c>
      <c r="V113" s="22">
        <v>15</v>
      </c>
      <c r="W113" s="22">
        <v>150</v>
      </c>
      <c r="X113" s="22">
        <v>8.25</v>
      </c>
      <c r="Y113" s="22">
        <v>90</v>
      </c>
      <c r="Z113" s="22">
        <v>0.11</v>
      </c>
      <c r="AA113" s="22">
        <v>31.5</v>
      </c>
      <c r="AB113" s="22">
        <v>25.5</v>
      </c>
      <c r="AC113" s="22">
        <v>35.700000000000003</v>
      </c>
      <c r="AD113" s="22">
        <v>0.06</v>
      </c>
      <c r="AE113" s="22">
        <v>0</v>
      </c>
      <c r="AF113" s="22">
        <v>0.06</v>
      </c>
      <c r="AG113" s="22">
        <v>0.03</v>
      </c>
      <c r="AH113" s="22">
        <v>1.02</v>
      </c>
      <c r="AI113" s="22">
        <v>0.11</v>
      </c>
      <c r="AJ113" s="22">
        <v>0</v>
      </c>
      <c r="AK113" s="22">
        <v>235.5</v>
      </c>
      <c r="AL113" s="22">
        <v>175.5</v>
      </c>
      <c r="AM113" s="22">
        <v>345</v>
      </c>
      <c r="AN113" s="22">
        <v>237</v>
      </c>
      <c r="AO113" s="22">
        <v>84</v>
      </c>
      <c r="AP113" s="22">
        <v>142.5</v>
      </c>
      <c r="AQ113" s="22">
        <v>105</v>
      </c>
      <c r="AR113" s="22">
        <v>201</v>
      </c>
      <c r="AS113" s="22">
        <v>114</v>
      </c>
      <c r="AT113" s="22">
        <v>130.5</v>
      </c>
      <c r="AU113" s="22">
        <v>234</v>
      </c>
      <c r="AV113" s="22">
        <v>105</v>
      </c>
      <c r="AW113" s="22">
        <v>76.5</v>
      </c>
      <c r="AX113" s="22">
        <v>775.5</v>
      </c>
      <c r="AY113" s="22">
        <v>0</v>
      </c>
      <c r="AZ113" s="22">
        <v>409.5</v>
      </c>
      <c r="BA113" s="22">
        <v>193.5</v>
      </c>
      <c r="BB113" s="22">
        <v>208.5</v>
      </c>
      <c r="BC113" s="22">
        <v>32.25</v>
      </c>
      <c r="BD113" s="22">
        <v>0</v>
      </c>
      <c r="BE113" s="22">
        <v>0.02</v>
      </c>
      <c r="BF113" s="22">
        <v>0.06</v>
      </c>
      <c r="BG113" s="22">
        <v>0.16</v>
      </c>
      <c r="BH113" s="22">
        <v>0.19</v>
      </c>
      <c r="BI113" s="22">
        <v>0.5</v>
      </c>
      <c r="BJ113" s="22">
        <v>0.06</v>
      </c>
      <c r="BK113" s="22">
        <v>1.05</v>
      </c>
      <c r="BL113" s="22">
        <v>0.02</v>
      </c>
      <c r="BM113" s="22">
        <v>0.24</v>
      </c>
      <c r="BN113" s="22">
        <v>0.02</v>
      </c>
      <c r="BO113" s="22">
        <v>0</v>
      </c>
      <c r="BP113" s="22">
        <v>0</v>
      </c>
      <c r="BQ113" s="22">
        <v>0</v>
      </c>
      <c r="BR113" s="22">
        <v>0.1</v>
      </c>
      <c r="BS113" s="22">
        <v>0.78</v>
      </c>
      <c r="BT113" s="22">
        <v>0</v>
      </c>
      <c r="BU113" s="22">
        <v>0</v>
      </c>
      <c r="BV113" s="22">
        <v>0.1</v>
      </c>
      <c r="BW113" s="22">
        <v>0</v>
      </c>
      <c r="BX113" s="22">
        <v>0</v>
      </c>
      <c r="BY113" s="22">
        <v>0</v>
      </c>
      <c r="BZ113" s="22">
        <v>0</v>
      </c>
      <c r="CA113" s="22">
        <v>0</v>
      </c>
      <c r="CB113" s="22">
        <v>6.12</v>
      </c>
      <c r="CC113" s="24">
        <v>0</v>
      </c>
      <c r="CE113" s="22">
        <v>35.75</v>
      </c>
      <c r="CG113" s="22">
        <v>0</v>
      </c>
      <c r="CH113" s="22">
        <v>0</v>
      </c>
      <c r="CI113" s="22">
        <v>0</v>
      </c>
      <c r="CJ113" s="22">
        <v>0</v>
      </c>
      <c r="CK113" s="22">
        <v>0</v>
      </c>
      <c r="CL113" s="22">
        <v>0</v>
      </c>
      <c r="CM113" s="22">
        <v>0</v>
      </c>
      <c r="CN113" s="22">
        <v>0</v>
      </c>
      <c r="CO113" s="22">
        <v>0</v>
      </c>
      <c r="CP113" s="22">
        <v>0</v>
      </c>
      <c r="CQ113" s="22">
        <v>0</v>
      </c>
    </row>
    <row r="114" spans="1:95" s="19" customFormat="1" ht="14" x14ac:dyDescent="0.3">
      <c r="A114" s="19" t="str">
        <f>"-"</f>
        <v>-</v>
      </c>
      <c r="B114" s="20" t="s">
        <v>148</v>
      </c>
      <c r="C114" s="21" t="str">
        <f>"150"</f>
        <v>150</v>
      </c>
      <c r="D114" s="21">
        <v>1.35</v>
      </c>
      <c r="E114" s="21">
        <v>0</v>
      </c>
      <c r="F114" s="21">
        <v>0.3</v>
      </c>
      <c r="G114" s="21">
        <v>0.3</v>
      </c>
      <c r="H114" s="21">
        <v>15.45</v>
      </c>
      <c r="I114" s="21">
        <v>66.72</v>
      </c>
      <c r="J114" s="19">
        <v>0</v>
      </c>
      <c r="K114" s="19">
        <v>0</v>
      </c>
      <c r="L114" s="19">
        <v>0</v>
      </c>
      <c r="M114" s="19">
        <v>0</v>
      </c>
      <c r="N114" s="19">
        <v>12.15</v>
      </c>
      <c r="O114" s="19">
        <v>0</v>
      </c>
      <c r="P114" s="19">
        <v>3.3</v>
      </c>
      <c r="Q114" s="19">
        <v>0</v>
      </c>
      <c r="R114" s="19">
        <v>0</v>
      </c>
      <c r="S114" s="19">
        <v>1.95</v>
      </c>
      <c r="T114" s="19">
        <v>0.75</v>
      </c>
      <c r="U114" s="19">
        <v>19.5</v>
      </c>
      <c r="V114" s="19">
        <v>295.5</v>
      </c>
      <c r="W114" s="19">
        <v>51</v>
      </c>
      <c r="X114" s="19">
        <v>19.5</v>
      </c>
      <c r="Y114" s="19">
        <v>34.5</v>
      </c>
      <c r="Z114" s="19">
        <v>0.45</v>
      </c>
      <c r="AA114" s="19">
        <v>0</v>
      </c>
      <c r="AB114" s="19">
        <v>75</v>
      </c>
      <c r="AC114" s="19">
        <v>12</v>
      </c>
      <c r="AD114" s="19">
        <v>0.3</v>
      </c>
      <c r="AE114" s="19">
        <v>0.06</v>
      </c>
      <c r="AF114" s="19">
        <v>0.05</v>
      </c>
      <c r="AG114" s="19">
        <v>0.3</v>
      </c>
      <c r="AH114" s="19">
        <v>0.45</v>
      </c>
      <c r="AI114" s="19">
        <v>90</v>
      </c>
      <c r="AJ114" s="19">
        <v>0</v>
      </c>
      <c r="AK114" s="19">
        <v>52.5</v>
      </c>
      <c r="AL114" s="19">
        <v>40.5</v>
      </c>
      <c r="AM114" s="19">
        <v>30</v>
      </c>
      <c r="AN114" s="19">
        <v>54</v>
      </c>
      <c r="AO114" s="19">
        <v>19.5</v>
      </c>
      <c r="AP114" s="19">
        <v>19.5</v>
      </c>
      <c r="AQ114" s="19">
        <v>9</v>
      </c>
      <c r="AR114" s="19">
        <v>40.5</v>
      </c>
      <c r="AS114" s="19">
        <v>64.5</v>
      </c>
      <c r="AT114" s="19">
        <v>84</v>
      </c>
      <c r="AU114" s="19">
        <v>148.5</v>
      </c>
      <c r="AV114" s="19">
        <v>22.5</v>
      </c>
      <c r="AW114" s="19">
        <v>123</v>
      </c>
      <c r="AX114" s="19">
        <v>123</v>
      </c>
      <c r="AY114" s="19">
        <v>0</v>
      </c>
      <c r="AZ114" s="19">
        <v>60</v>
      </c>
      <c r="BA114" s="19">
        <v>42</v>
      </c>
      <c r="BB114" s="19">
        <v>21</v>
      </c>
      <c r="BC114" s="19">
        <v>13.5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</v>
      </c>
      <c r="BL114" s="19">
        <v>0</v>
      </c>
      <c r="BM114" s="19"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130.19999999999999</v>
      </c>
      <c r="CC114" s="21">
        <v>0</v>
      </c>
      <c r="CE114" s="19">
        <v>12.5</v>
      </c>
      <c r="CG114" s="19">
        <v>0</v>
      </c>
      <c r="CH114" s="19">
        <v>0</v>
      </c>
      <c r="CI114" s="19">
        <v>0</v>
      </c>
      <c r="CJ114" s="19">
        <v>0</v>
      </c>
      <c r="CK114" s="19">
        <v>0</v>
      </c>
      <c r="CL114" s="19">
        <v>0</v>
      </c>
      <c r="CM114" s="19">
        <v>0</v>
      </c>
      <c r="CN114" s="19">
        <v>0</v>
      </c>
      <c r="CO114" s="19">
        <v>0</v>
      </c>
      <c r="CP114" s="19">
        <v>0</v>
      </c>
      <c r="CQ114" s="19">
        <v>0</v>
      </c>
    </row>
    <row r="115" spans="1:95" s="27" customFormat="1" ht="14" x14ac:dyDescent="0.3">
      <c r="B115" s="25" t="s">
        <v>96</v>
      </c>
      <c r="C115" s="26"/>
      <c r="D115" s="26">
        <v>14.99</v>
      </c>
      <c r="E115" s="26">
        <v>6.79</v>
      </c>
      <c r="F115" s="26">
        <v>12.82</v>
      </c>
      <c r="G115" s="26">
        <v>0.7</v>
      </c>
      <c r="H115" s="26">
        <v>102.56</v>
      </c>
      <c r="I115" s="26">
        <v>578.33000000000004</v>
      </c>
      <c r="J115" s="27">
        <v>7.59</v>
      </c>
      <c r="K115" s="27">
        <v>0.14000000000000001</v>
      </c>
      <c r="L115" s="27">
        <v>7.49</v>
      </c>
      <c r="M115" s="27">
        <v>0</v>
      </c>
      <c r="N115" s="27">
        <v>42.61</v>
      </c>
      <c r="O115" s="27">
        <v>54.12</v>
      </c>
      <c r="P115" s="27">
        <v>5.83</v>
      </c>
      <c r="Q115" s="27">
        <v>0</v>
      </c>
      <c r="R115" s="27">
        <v>0</v>
      </c>
      <c r="S115" s="27">
        <v>2.5</v>
      </c>
      <c r="T115" s="27">
        <v>3.3</v>
      </c>
      <c r="U115" s="27">
        <v>324.3</v>
      </c>
      <c r="V115" s="27">
        <v>547.65</v>
      </c>
      <c r="W115" s="27">
        <v>329.77</v>
      </c>
      <c r="X115" s="27">
        <v>68</v>
      </c>
      <c r="Y115" s="27">
        <v>295.55</v>
      </c>
      <c r="Z115" s="27">
        <v>1.71</v>
      </c>
      <c r="AA115" s="27">
        <v>85.19</v>
      </c>
      <c r="AB115" s="27">
        <v>128.09</v>
      </c>
      <c r="AC115" s="27">
        <v>106.99</v>
      </c>
      <c r="AD115" s="27">
        <v>1.1499999999999999</v>
      </c>
      <c r="AE115" s="27">
        <v>0.17</v>
      </c>
      <c r="AF115" s="27">
        <v>0.26</v>
      </c>
      <c r="AG115" s="27">
        <v>1.38</v>
      </c>
      <c r="AH115" s="27">
        <v>4.8899999999999997</v>
      </c>
      <c r="AI115" s="27">
        <v>90.32</v>
      </c>
      <c r="AJ115" s="27">
        <v>0</v>
      </c>
      <c r="AK115" s="27">
        <v>646.6</v>
      </c>
      <c r="AL115" s="27">
        <v>520.29</v>
      </c>
      <c r="AM115" s="27">
        <v>944.98</v>
      </c>
      <c r="AN115" s="27">
        <v>500.44</v>
      </c>
      <c r="AO115" s="27">
        <v>230.88</v>
      </c>
      <c r="AP115" s="27">
        <v>383.83</v>
      </c>
      <c r="AQ115" s="27">
        <v>196.11</v>
      </c>
      <c r="AR115" s="27">
        <v>588.29</v>
      </c>
      <c r="AS115" s="27">
        <v>471.29</v>
      </c>
      <c r="AT115" s="27">
        <v>585.29</v>
      </c>
      <c r="AU115" s="27">
        <v>745.98</v>
      </c>
      <c r="AV115" s="27">
        <v>276.86</v>
      </c>
      <c r="AW115" s="27">
        <v>468.88</v>
      </c>
      <c r="AX115" s="27">
        <v>2553.7399999999998</v>
      </c>
      <c r="AY115" s="27">
        <v>0</v>
      </c>
      <c r="AZ115" s="27">
        <v>969.57</v>
      </c>
      <c r="BA115" s="27">
        <v>565.29999999999995</v>
      </c>
      <c r="BB115" s="27">
        <v>450.91</v>
      </c>
      <c r="BC115" s="27">
        <v>179.33</v>
      </c>
      <c r="BD115" s="27">
        <v>0.21</v>
      </c>
      <c r="BE115" s="27">
        <v>0.06</v>
      </c>
      <c r="BF115" s="27">
        <v>0.1</v>
      </c>
      <c r="BG115" s="27">
        <v>0.27</v>
      </c>
      <c r="BH115" s="27">
        <v>0.33</v>
      </c>
      <c r="BI115" s="27">
        <v>0.99</v>
      </c>
      <c r="BJ115" s="27">
        <v>0.06</v>
      </c>
      <c r="BK115" s="27">
        <v>2.5</v>
      </c>
      <c r="BL115" s="27">
        <v>0.02</v>
      </c>
      <c r="BM115" s="27">
        <v>0.67</v>
      </c>
      <c r="BN115" s="27">
        <v>0.06</v>
      </c>
      <c r="BO115" s="27">
        <v>0</v>
      </c>
      <c r="BP115" s="27">
        <v>0</v>
      </c>
      <c r="BQ115" s="27">
        <v>0</v>
      </c>
      <c r="BR115" s="27">
        <v>0.27</v>
      </c>
      <c r="BS115" s="27">
        <v>2.2200000000000002</v>
      </c>
      <c r="BT115" s="27">
        <v>0</v>
      </c>
      <c r="BU115" s="27">
        <v>0</v>
      </c>
      <c r="BV115" s="27">
        <v>0.41</v>
      </c>
      <c r="BW115" s="27">
        <v>0.01</v>
      </c>
      <c r="BX115" s="27">
        <v>0</v>
      </c>
      <c r="BY115" s="27">
        <v>0</v>
      </c>
      <c r="BZ115" s="27">
        <v>0</v>
      </c>
      <c r="CA115" s="27">
        <v>0</v>
      </c>
      <c r="CB115" s="27">
        <v>508.79</v>
      </c>
      <c r="CC115" s="26">
        <f>SUM($CC$109:$CC$114)</f>
        <v>0</v>
      </c>
      <c r="CD115" s="27">
        <f>$I$115/$I$126*100</f>
        <v>41.216842225294698</v>
      </c>
      <c r="CE115" s="27">
        <v>106.54</v>
      </c>
      <c r="CG115" s="27">
        <v>0</v>
      </c>
      <c r="CH115" s="27">
        <v>0</v>
      </c>
      <c r="CI115" s="27">
        <v>0</v>
      </c>
      <c r="CJ115" s="27">
        <v>0</v>
      </c>
      <c r="CK115" s="27">
        <v>0</v>
      </c>
      <c r="CL115" s="27">
        <v>0</v>
      </c>
      <c r="CM115" s="27">
        <v>0</v>
      </c>
      <c r="CN115" s="27">
        <v>0</v>
      </c>
      <c r="CO115" s="27">
        <v>0</v>
      </c>
      <c r="CP115" s="27">
        <v>15.45</v>
      </c>
      <c r="CQ115" s="27">
        <v>0</v>
      </c>
    </row>
    <row r="116" spans="1:95" s="5" customFormat="1" ht="14" x14ac:dyDescent="0.3">
      <c r="B116" s="16" t="s">
        <v>97</v>
      </c>
      <c r="C116" s="11"/>
      <c r="D116" s="11" t="s">
        <v>98</v>
      </c>
      <c r="E116" s="11"/>
      <c r="F116" s="11" t="s">
        <v>99</v>
      </c>
      <c r="G116" s="11"/>
      <c r="H116" s="11" t="s">
        <v>100</v>
      </c>
      <c r="I116" s="11" t="s">
        <v>101</v>
      </c>
      <c r="AC116" s="5" t="s">
        <v>102</v>
      </c>
      <c r="AE116" s="5" t="s">
        <v>103</v>
      </c>
      <c r="AF116" s="5" t="s">
        <v>103</v>
      </c>
      <c r="AI116" s="5" t="s">
        <v>104</v>
      </c>
      <c r="CC116" s="11"/>
    </row>
    <row r="117" spans="1:95" s="5" customFormat="1" ht="14" x14ac:dyDescent="0.3">
      <c r="B117" s="18" t="s">
        <v>105</v>
      </c>
      <c r="C117" s="11"/>
      <c r="D117" s="11"/>
      <c r="E117" s="11"/>
      <c r="F117" s="11"/>
      <c r="G117" s="11"/>
      <c r="H117" s="11"/>
      <c r="I117" s="11"/>
      <c r="CC117" s="11"/>
    </row>
    <row r="118" spans="1:95" s="22" customFormat="1" ht="14" x14ac:dyDescent="0.3">
      <c r="A118" s="22" t="str">
        <f>"24/2"</f>
        <v>24/2</v>
      </c>
      <c r="B118" s="23" t="s">
        <v>149</v>
      </c>
      <c r="C118" s="24" t="str">
        <f>"260"</f>
        <v>260</v>
      </c>
      <c r="D118" s="24">
        <v>6.87</v>
      </c>
      <c r="E118" s="24">
        <v>5.19</v>
      </c>
      <c r="F118" s="24">
        <v>7.75</v>
      </c>
      <c r="G118" s="24">
        <v>0.2</v>
      </c>
      <c r="H118" s="24">
        <v>20.83</v>
      </c>
      <c r="I118" s="24">
        <v>178.99932231999998</v>
      </c>
      <c r="J118" s="22">
        <v>4.9000000000000004</v>
      </c>
      <c r="K118" s="22">
        <v>0.06</v>
      </c>
      <c r="L118" s="22">
        <v>0</v>
      </c>
      <c r="M118" s="22">
        <v>0</v>
      </c>
      <c r="N118" s="22">
        <v>10.25</v>
      </c>
      <c r="O118" s="22">
        <v>10.029999999999999</v>
      </c>
      <c r="P118" s="22">
        <v>0.55000000000000004</v>
      </c>
      <c r="Q118" s="22">
        <v>0</v>
      </c>
      <c r="R118" s="22">
        <v>0</v>
      </c>
      <c r="S118" s="22">
        <v>0.18</v>
      </c>
      <c r="T118" s="22">
        <v>1.91</v>
      </c>
      <c r="U118" s="22">
        <v>290.23</v>
      </c>
      <c r="V118" s="22">
        <v>282.92</v>
      </c>
      <c r="W118" s="22">
        <v>217.23</v>
      </c>
      <c r="X118" s="22">
        <v>26.69</v>
      </c>
      <c r="Y118" s="22">
        <v>166.04</v>
      </c>
      <c r="Z118" s="22">
        <v>0.44</v>
      </c>
      <c r="AA118" s="22">
        <v>46.8</v>
      </c>
      <c r="AB118" s="22">
        <v>23.4</v>
      </c>
      <c r="AC118" s="22">
        <v>51.74</v>
      </c>
      <c r="AD118" s="22">
        <v>0.26</v>
      </c>
      <c r="AE118" s="22">
        <v>0.08</v>
      </c>
      <c r="AF118" s="22">
        <v>0.25</v>
      </c>
      <c r="AG118" s="22">
        <v>0.32</v>
      </c>
      <c r="AH118" s="22">
        <v>1.91</v>
      </c>
      <c r="AI118" s="22">
        <v>0.95</v>
      </c>
      <c r="AJ118" s="22">
        <v>0</v>
      </c>
      <c r="AK118" s="22">
        <v>364.57</v>
      </c>
      <c r="AL118" s="22">
        <v>354.71</v>
      </c>
      <c r="AM118" s="22">
        <v>618.80999999999995</v>
      </c>
      <c r="AN118" s="22">
        <v>435.78</v>
      </c>
      <c r="AO118" s="22">
        <v>156.12</v>
      </c>
      <c r="AP118" s="22">
        <v>281.07</v>
      </c>
      <c r="AQ118" s="22">
        <v>93.23</v>
      </c>
      <c r="AR118" s="22">
        <v>338.83</v>
      </c>
      <c r="AS118" s="22">
        <v>51.98</v>
      </c>
      <c r="AT118" s="22">
        <v>62.43</v>
      </c>
      <c r="AU118" s="22">
        <v>54.04</v>
      </c>
      <c r="AV118" s="22">
        <v>31.77</v>
      </c>
      <c r="AW118" s="22">
        <v>54.73</v>
      </c>
      <c r="AX118" s="22">
        <v>479.69</v>
      </c>
      <c r="AY118" s="22">
        <v>0</v>
      </c>
      <c r="AZ118" s="22">
        <v>151.19999999999999</v>
      </c>
      <c r="BA118" s="22">
        <v>78.73</v>
      </c>
      <c r="BB118" s="22">
        <v>367.93</v>
      </c>
      <c r="BC118" s="22">
        <v>77.510000000000005</v>
      </c>
      <c r="BD118" s="22">
        <v>7.0000000000000007E-2</v>
      </c>
      <c r="BE118" s="22">
        <v>0.03</v>
      </c>
      <c r="BF118" s="22">
        <v>0.02</v>
      </c>
      <c r="BG118" s="22">
        <v>0.04</v>
      </c>
      <c r="BH118" s="22">
        <v>0.04</v>
      </c>
      <c r="BI118" s="22">
        <v>0.2</v>
      </c>
      <c r="BJ118" s="22">
        <v>0</v>
      </c>
      <c r="BK118" s="22">
        <v>0.59</v>
      </c>
      <c r="BL118" s="22">
        <v>0</v>
      </c>
      <c r="BM118" s="22">
        <v>0.18</v>
      </c>
      <c r="BN118" s="22">
        <v>0</v>
      </c>
      <c r="BO118" s="22">
        <v>0</v>
      </c>
      <c r="BP118" s="22">
        <v>0</v>
      </c>
      <c r="BQ118" s="22">
        <v>0.04</v>
      </c>
      <c r="BR118" s="22">
        <v>0.06</v>
      </c>
      <c r="BS118" s="22">
        <v>0.46</v>
      </c>
      <c r="BT118" s="22">
        <v>0</v>
      </c>
      <c r="BU118" s="22">
        <v>0</v>
      </c>
      <c r="BV118" s="22">
        <v>0.09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2">
        <v>215.57</v>
      </c>
      <c r="CC118" s="24">
        <v>0</v>
      </c>
      <c r="CE118" s="22">
        <v>50.7</v>
      </c>
      <c r="CG118" s="22">
        <v>14.84</v>
      </c>
      <c r="CH118" s="22">
        <v>5.91</v>
      </c>
      <c r="CI118" s="22">
        <v>10.38</v>
      </c>
      <c r="CJ118" s="22">
        <v>492.75</v>
      </c>
      <c r="CK118" s="22">
        <v>208.57</v>
      </c>
      <c r="CL118" s="22">
        <v>350.66</v>
      </c>
      <c r="CM118" s="22">
        <v>14.71</v>
      </c>
      <c r="CN118" s="22">
        <v>5.32</v>
      </c>
      <c r="CO118" s="22">
        <v>10.01</v>
      </c>
      <c r="CP118" s="22">
        <v>1.56</v>
      </c>
      <c r="CQ118" s="22">
        <v>0.52</v>
      </c>
    </row>
    <row r="119" spans="1:95" s="22" customFormat="1" ht="14" x14ac:dyDescent="0.3">
      <c r="A119" s="22" t="str">
        <f>"146"</f>
        <v>146</v>
      </c>
      <c r="B119" s="23" t="s">
        <v>150</v>
      </c>
      <c r="C119" s="24" t="str">
        <f>"200"</f>
        <v>200</v>
      </c>
      <c r="D119" s="24">
        <v>4.07</v>
      </c>
      <c r="E119" s="24">
        <v>0.91</v>
      </c>
      <c r="F119" s="24">
        <v>6.34</v>
      </c>
      <c r="G119" s="24">
        <v>0</v>
      </c>
      <c r="H119" s="24">
        <v>28.9</v>
      </c>
      <c r="I119" s="24">
        <v>187.39081199999998</v>
      </c>
      <c r="J119" s="22">
        <v>4.43</v>
      </c>
      <c r="K119" s="22">
        <v>0.18</v>
      </c>
      <c r="L119" s="22">
        <v>4.43</v>
      </c>
      <c r="M119" s="22">
        <v>0</v>
      </c>
      <c r="N119" s="22">
        <v>3.38</v>
      </c>
      <c r="O119" s="22">
        <v>23.34</v>
      </c>
      <c r="P119" s="22">
        <v>2.1800000000000002</v>
      </c>
      <c r="Q119" s="22">
        <v>0</v>
      </c>
      <c r="R119" s="22">
        <v>0</v>
      </c>
      <c r="S119" s="22">
        <v>0.37</v>
      </c>
      <c r="T119" s="22">
        <v>2.11</v>
      </c>
      <c r="U119" s="22">
        <v>0</v>
      </c>
      <c r="V119" s="22">
        <v>894.19</v>
      </c>
      <c r="W119" s="22">
        <v>47.47</v>
      </c>
      <c r="X119" s="22">
        <v>37.869999999999997</v>
      </c>
      <c r="Y119" s="22">
        <v>110.93</v>
      </c>
      <c r="Z119" s="22">
        <v>1.38</v>
      </c>
      <c r="AA119" s="22">
        <v>28.38</v>
      </c>
      <c r="AB119" s="22">
        <v>51.04</v>
      </c>
      <c r="AC119" s="22">
        <v>57.44</v>
      </c>
      <c r="AD119" s="22">
        <v>0.24</v>
      </c>
      <c r="AE119" s="22">
        <v>0.16</v>
      </c>
      <c r="AF119" s="22">
        <v>0.14000000000000001</v>
      </c>
      <c r="AG119" s="22">
        <v>1.8</v>
      </c>
      <c r="AH119" s="22">
        <v>3.33</v>
      </c>
      <c r="AI119" s="22">
        <v>13.84</v>
      </c>
      <c r="AJ119" s="22">
        <v>0</v>
      </c>
      <c r="AK119" s="22">
        <v>41.9</v>
      </c>
      <c r="AL119" s="22">
        <v>65.94</v>
      </c>
      <c r="AM119" s="22">
        <v>83.46</v>
      </c>
      <c r="AN119" s="22">
        <v>98.29</v>
      </c>
      <c r="AO119" s="22">
        <v>16.8</v>
      </c>
      <c r="AP119" s="22">
        <v>66.27</v>
      </c>
      <c r="AQ119" s="22">
        <v>33.92</v>
      </c>
      <c r="AR119" s="22">
        <v>67.61</v>
      </c>
      <c r="AS119" s="22">
        <v>94.68</v>
      </c>
      <c r="AT119" s="22">
        <v>258.24</v>
      </c>
      <c r="AU119" s="22">
        <v>114.89</v>
      </c>
      <c r="AV119" s="22">
        <v>23.95</v>
      </c>
      <c r="AW119" s="22">
        <v>66.89</v>
      </c>
      <c r="AX119" s="22">
        <v>359.48</v>
      </c>
      <c r="AY119" s="22">
        <v>0</v>
      </c>
      <c r="AZ119" s="22">
        <v>50.2</v>
      </c>
      <c r="BA119" s="22">
        <v>45.64</v>
      </c>
      <c r="BB119" s="22">
        <v>49.93</v>
      </c>
      <c r="BC119" s="22">
        <v>21.29</v>
      </c>
      <c r="BD119" s="22">
        <v>0.23</v>
      </c>
      <c r="BE119" s="22">
        <v>0.05</v>
      </c>
      <c r="BF119" s="22">
        <v>0.04</v>
      </c>
      <c r="BG119" s="22">
        <v>0.12</v>
      </c>
      <c r="BH119" s="22">
        <v>0.15</v>
      </c>
      <c r="BI119" s="22">
        <v>0.49</v>
      </c>
      <c r="BJ119" s="22">
        <v>0</v>
      </c>
      <c r="BK119" s="22">
        <v>1.62</v>
      </c>
      <c r="BL119" s="22">
        <v>0</v>
      </c>
      <c r="BM119" s="22">
        <v>0.49</v>
      </c>
      <c r="BN119" s="22">
        <v>0</v>
      </c>
      <c r="BO119" s="22">
        <v>0</v>
      </c>
      <c r="BP119" s="22">
        <v>0</v>
      </c>
      <c r="BQ119" s="22">
        <v>0</v>
      </c>
      <c r="BR119" s="22">
        <v>0.18</v>
      </c>
      <c r="BS119" s="22">
        <v>1.64</v>
      </c>
      <c r="BT119" s="22">
        <v>0</v>
      </c>
      <c r="BU119" s="22">
        <v>0</v>
      </c>
      <c r="BV119" s="22">
        <v>0.2</v>
      </c>
      <c r="BW119" s="22">
        <v>0</v>
      </c>
      <c r="BX119" s="22">
        <v>0</v>
      </c>
      <c r="BY119" s="22">
        <v>0</v>
      </c>
      <c r="BZ119" s="22">
        <v>0</v>
      </c>
      <c r="CA119" s="22">
        <v>0</v>
      </c>
      <c r="CB119" s="22">
        <v>162.22999999999999</v>
      </c>
      <c r="CC119" s="24">
        <v>0</v>
      </c>
      <c r="CE119" s="22">
        <v>36.89</v>
      </c>
      <c r="CG119" s="22">
        <v>0</v>
      </c>
      <c r="CH119" s="22">
        <v>0</v>
      </c>
      <c r="CI119" s="22">
        <v>0</v>
      </c>
      <c r="CJ119" s="22">
        <v>0</v>
      </c>
      <c r="CK119" s="22">
        <v>0</v>
      </c>
      <c r="CL119" s="22">
        <v>0</v>
      </c>
      <c r="CM119" s="22">
        <v>0</v>
      </c>
      <c r="CN119" s="22">
        <v>0</v>
      </c>
      <c r="CO119" s="22">
        <v>0</v>
      </c>
      <c r="CP119" s="22">
        <v>0</v>
      </c>
      <c r="CQ119" s="22">
        <v>0</v>
      </c>
    </row>
    <row r="120" spans="1:95" s="22" customFormat="1" ht="14" x14ac:dyDescent="0.3">
      <c r="A120" s="22" t="str">
        <f>"135"</f>
        <v>135</v>
      </c>
      <c r="B120" s="23" t="s">
        <v>93</v>
      </c>
      <c r="C120" s="24" t="str">
        <f>"100"</f>
        <v>100</v>
      </c>
      <c r="D120" s="24">
        <v>13.57</v>
      </c>
      <c r="E120" s="24">
        <v>9.7200000000000006</v>
      </c>
      <c r="F120" s="24">
        <v>13.15</v>
      </c>
      <c r="G120" s="24">
        <v>0</v>
      </c>
      <c r="H120" s="24">
        <v>7.87</v>
      </c>
      <c r="I120" s="24">
        <v>203.99885083289453</v>
      </c>
      <c r="J120" s="22">
        <v>4.84</v>
      </c>
      <c r="K120" s="22">
        <v>0.06</v>
      </c>
      <c r="L120" s="22">
        <v>4.84</v>
      </c>
      <c r="M120" s="22">
        <v>0</v>
      </c>
      <c r="N120" s="22">
        <v>1.24</v>
      </c>
      <c r="O120" s="22">
        <v>6.2</v>
      </c>
      <c r="P120" s="22">
        <v>0.43</v>
      </c>
      <c r="Q120" s="22">
        <v>0</v>
      </c>
      <c r="R120" s="22">
        <v>0</v>
      </c>
      <c r="S120" s="22">
        <v>0.12</v>
      </c>
      <c r="T120" s="22">
        <v>0.77</v>
      </c>
      <c r="U120" s="22">
        <v>93.67</v>
      </c>
      <c r="V120" s="22">
        <v>117.07</v>
      </c>
      <c r="W120" s="22">
        <v>31.25</v>
      </c>
      <c r="X120" s="22">
        <v>12.55</v>
      </c>
      <c r="Y120" s="22">
        <v>87.89</v>
      </c>
      <c r="Z120" s="22">
        <v>0.84</v>
      </c>
      <c r="AA120" s="22">
        <v>23.84</v>
      </c>
      <c r="AB120" s="22">
        <v>14.35</v>
      </c>
      <c r="AC120" s="22">
        <v>70.06</v>
      </c>
      <c r="AD120" s="22">
        <v>0.52</v>
      </c>
      <c r="AE120" s="22">
        <v>0.04</v>
      </c>
      <c r="AF120" s="22">
        <v>0.08</v>
      </c>
      <c r="AG120" s="22">
        <v>2.59</v>
      </c>
      <c r="AH120" s="22">
        <v>6.83</v>
      </c>
      <c r="AI120" s="22">
        <v>0.18</v>
      </c>
      <c r="AJ120" s="22">
        <v>0</v>
      </c>
      <c r="AK120" s="22">
        <v>11.17</v>
      </c>
      <c r="AL120" s="22">
        <v>10.23</v>
      </c>
      <c r="AM120" s="22">
        <v>19.170000000000002</v>
      </c>
      <c r="AN120" s="22">
        <v>6.22</v>
      </c>
      <c r="AO120" s="22">
        <v>3.68</v>
      </c>
      <c r="AP120" s="22">
        <v>7.64</v>
      </c>
      <c r="AQ120" s="22">
        <v>2.81</v>
      </c>
      <c r="AR120" s="22">
        <v>11.83</v>
      </c>
      <c r="AS120" s="22">
        <v>7.91</v>
      </c>
      <c r="AT120" s="22">
        <v>9.36</v>
      </c>
      <c r="AU120" s="22">
        <v>8.42</v>
      </c>
      <c r="AV120" s="22">
        <v>4.97</v>
      </c>
      <c r="AW120" s="22">
        <v>8.2100000000000009</v>
      </c>
      <c r="AX120" s="22">
        <v>71.38</v>
      </c>
      <c r="AY120" s="22">
        <v>0</v>
      </c>
      <c r="AZ120" s="22">
        <v>22.52</v>
      </c>
      <c r="BA120" s="22">
        <v>11.99</v>
      </c>
      <c r="BB120" s="22">
        <v>6.18</v>
      </c>
      <c r="BC120" s="22">
        <v>4.6399999999999997</v>
      </c>
      <c r="BD120" s="22">
        <v>7.0000000000000007E-2</v>
      </c>
      <c r="BE120" s="22">
        <v>0.01</v>
      </c>
      <c r="BF120" s="22">
        <v>0.01</v>
      </c>
      <c r="BG120" s="22">
        <v>0.03</v>
      </c>
      <c r="BH120" s="22">
        <v>0.04</v>
      </c>
      <c r="BI120" s="22">
        <v>0.14000000000000001</v>
      </c>
      <c r="BJ120" s="22">
        <v>0</v>
      </c>
      <c r="BK120" s="22">
        <v>0.45</v>
      </c>
      <c r="BL120" s="22">
        <v>0</v>
      </c>
      <c r="BM120" s="22">
        <v>0.14000000000000001</v>
      </c>
      <c r="BN120" s="22">
        <v>0</v>
      </c>
      <c r="BO120" s="22">
        <v>0</v>
      </c>
      <c r="BP120" s="22">
        <v>0</v>
      </c>
      <c r="BQ120" s="22">
        <v>0</v>
      </c>
      <c r="BR120" s="22">
        <v>0.05</v>
      </c>
      <c r="BS120" s="22">
        <v>0.41</v>
      </c>
      <c r="BT120" s="22">
        <v>0</v>
      </c>
      <c r="BU120" s="22">
        <v>0</v>
      </c>
      <c r="BV120" s="22">
        <v>0.03</v>
      </c>
      <c r="BW120" s="22">
        <v>0</v>
      </c>
      <c r="BX120" s="22">
        <v>0</v>
      </c>
      <c r="BY120" s="22">
        <v>0</v>
      </c>
      <c r="BZ120" s="22">
        <v>0</v>
      </c>
      <c r="CA120" s="22">
        <v>0</v>
      </c>
      <c r="CB120" s="22">
        <v>75.19</v>
      </c>
      <c r="CC120" s="24">
        <v>0</v>
      </c>
      <c r="CE120" s="22">
        <v>26.23</v>
      </c>
      <c r="CG120" s="22">
        <v>0</v>
      </c>
      <c r="CH120" s="22">
        <v>0</v>
      </c>
      <c r="CI120" s="22">
        <v>0</v>
      </c>
      <c r="CJ120" s="22">
        <v>0</v>
      </c>
      <c r="CK120" s="22">
        <v>0</v>
      </c>
      <c r="CL120" s="22">
        <v>0</v>
      </c>
      <c r="CM120" s="22">
        <v>0</v>
      </c>
      <c r="CN120" s="22">
        <v>0</v>
      </c>
      <c r="CO120" s="22">
        <v>0</v>
      </c>
      <c r="CP120" s="22">
        <v>0</v>
      </c>
      <c r="CQ120" s="22">
        <v>0</v>
      </c>
    </row>
    <row r="121" spans="1:95" s="22" customFormat="1" ht="14" x14ac:dyDescent="0.3">
      <c r="A121" s="22" t="str">
        <f>"310"</f>
        <v>310</v>
      </c>
      <c r="B121" s="23" t="s">
        <v>110</v>
      </c>
      <c r="C121" s="24" t="str">
        <f>"200"</f>
        <v>200</v>
      </c>
      <c r="D121" s="24">
        <v>0.53</v>
      </c>
      <c r="E121" s="24">
        <v>0.17</v>
      </c>
      <c r="F121" s="24">
        <v>0.06</v>
      </c>
      <c r="G121" s="24">
        <v>0</v>
      </c>
      <c r="H121" s="24">
        <v>32.22</v>
      </c>
      <c r="I121" s="24">
        <v>122.85033287999998</v>
      </c>
      <c r="J121" s="22">
        <v>0</v>
      </c>
      <c r="K121" s="22">
        <v>0</v>
      </c>
      <c r="L121" s="22">
        <v>0</v>
      </c>
      <c r="M121" s="22">
        <v>0</v>
      </c>
      <c r="N121" s="22">
        <v>30.67</v>
      </c>
      <c r="O121" s="22">
        <v>0.25</v>
      </c>
      <c r="P121" s="22">
        <v>1.3</v>
      </c>
      <c r="Q121" s="22">
        <v>0</v>
      </c>
      <c r="R121" s="22">
        <v>0</v>
      </c>
      <c r="S121" s="22">
        <v>0</v>
      </c>
      <c r="T121" s="22">
        <v>0.38</v>
      </c>
      <c r="U121" s="22">
        <v>0.2</v>
      </c>
      <c r="V121" s="22">
        <v>124.52</v>
      </c>
      <c r="W121" s="22">
        <v>14.19</v>
      </c>
      <c r="X121" s="22">
        <v>8.07</v>
      </c>
      <c r="Y121" s="22">
        <v>10.59</v>
      </c>
      <c r="Z121" s="22">
        <v>0.89</v>
      </c>
      <c r="AA121" s="22">
        <v>0</v>
      </c>
      <c r="AB121" s="22">
        <v>115.34</v>
      </c>
      <c r="AC121" s="22">
        <v>0</v>
      </c>
      <c r="AD121" s="22">
        <v>0</v>
      </c>
      <c r="AE121" s="22">
        <v>0.06</v>
      </c>
      <c r="AF121" s="22">
        <v>0.19</v>
      </c>
      <c r="AG121" s="22">
        <v>0.3</v>
      </c>
      <c r="AH121" s="22">
        <v>0</v>
      </c>
      <c r="AI121" s="22">
        <v>0.11</v>
      </c>
      <c r="AJ121" s="22">
        <v>0</v>
      </c>
      <c r="AK121" s="22">
        <v>0</v>
      </c>
      <c r="AL121" s="22">
        <v>0</v>
      </c>
      <c r="AM121" s="22">
        <v>0</v>
      </c>
      <c r="AN121" s="22">
        <v>0</v>
      </c>
      <c r="AO121" s="22">
        <v>0</v>
      </c>
      <c r="AP121" s="22">
        <v>0</v>
      </c>
      <c r="AQ121" s="22">
        <v>0</v>
      </c>
      <c r="AR121" s="22">
        <v>0</v>
      </c>
      <c r="AS121" s="22">
        <v>0</v>
      </c>
      <c r="AT121" s="22">
        <v>0</v>
      </c>
      <c r="AU121" s="22">
        <v>0</v>
      </c>
      <c r="AV121" s="22">
        <v>0</v>
      </c>
      <c r="AW121" s="22">
        <v>0</v>
      </c>
      <c r="AX121" s="22">
        <v>0</v>
      </c>
      <c r="AY121" s="22">
        <v>0</v>
      </c>
      <c r="AZ121" s="22">
        <v>0</v>
      </c>
      <c r="BA121" s="22">
        <v>0</v>
      </c>
      <c r="BB121" s="22">
        <v>0</v>
      </c>
      <c r="BC121" s="22">
        <v>0</v>
      </c>
      <c r="BD121" s="22">
        <v>0</v>
      </c>
      <c r="BE121" s="22">
        <v>0</v>
      </c>
      <c r="BF121" s="22">
        <v>0</v>
      </c>
      <c r="BG121" s="22">
        <v>0</v>
      </c>
      <c r="BH121" s="22">
        <v>0</v>
      </c>
      <c r="BI121" s="22">
        <v>0</v>
      </c>
      <c r="BJ121" s="22">
        <v>0</v>
      </c>
      <c r="BK121" s="22">
        <v>0</v>
      </c>
      <c r="BL121" s="22">
        <v>0</v>
      </c>
      <c r="BM121" s="22">
        <v>0</v>
      </c>
      <c r="BN121" s="22">
        <v>0</v>
      </c>
      <c r="BO121" s="22">
        <v>0</v>
      </c>
      <c r="BP121" s="22">
        <v>0</v>
      </c>
      <c r="BQ121" s="22">
        <v>0</v>
      </c>
      <c r="BR121" s="22">
        <v>0</v>
      </c>
      <c r="BS121" s="22">
        <v>0</v>
      </c>
      <c r="BT121" s="22">
        <v>0</v>
      </c>
      <c r="BU121" s="22">
        <v>0</v>
      </c>
      <c r="BV121" s="22">
        <v>0</v>
      </c>
      <c r="BW121" s="22">
        <v>0</v>
      </c>
      <c r="BX121" s="22">
        <v>0</v>
      </c>
      <c r="BY121" s="22">
        <v>0</v>
      </c>
      <c r="BZ121" s="22">
        <v>0</v>
      </c>
      <c r="CA121" s="22">
        <v>0</v>
      </c>
      <c r="CB121" s="22">
        <v>200.03</v>
      </c>
      <c r="CC121" s="24">
        <v>0</v>
      </c>
      <c r="CE121" s="22">
        <v>19.22</v>
      </c>
      <c r="CG121" s="22">
        <v>0</v>
      </c>
      <c r="CH121" s="22">
        <v>0</v>
      </c>
      <c r="CI121" s="22">
        <v>0</v>
      </c>
      <c r="CJ121" s="22">
        <v>0</v>
      </c>
      <c r="CK121" s="22">
        <v>0</v>
      </c>
      <c r="CL121" s="22">
        <v>0</v>
      </c>
      <c r="CM121" s="22">
        <v>0</v>
      </c>
      <c r="CN121" s="22">
        <v>0</v>
      </c>
      <c r="CO121" s="22">
        <v>0</v>
      </c>
      <c r="CP121" s="22">
        <v>20</v>
      </c>
      <c r="CQ121" s="22">
        <v>0</v>
      </c>
    </row>
    <row r="122" spans="1:95" s="22" customFormat="1" ht="28" x14ac:dyDescent="0.3">
      <c r="A122" s="22" t="str">
        <f>"-"</f>
        <v>-</v>
      </c>
      <c r="B122" s="23" t="s">
        <v>94</v>
      </c>
      <c r="C122" s="24" t="str">
        <f>"30"</f>
        <v>30</v>
      </c>
      <c r="D122" s="24">
        <v>2.2799999999999998</v>
      </c>
      <c r="E122" s="24">
        <v>0</v>
      </c>
      <c r="F122" s="24">
        <v>0.24</v>
      </c>
      <c r="G122" s="24">
        <v>0.24</v>
      </c>
      <c r="H122" s="24">
        <v>15.54</v>
      </c>
      <c r="I122" s="24">
        <v>73.563000000000002</v>
      </c>
      <c r="J122" s="22">
        <v>0.06</v>
      </c>
      <c r="K122" s="22">
        <v>0</v>
      </c>
      <c r="L122" s="22">
        <v>0</v>
      </c>
      <c r="M122" s="22">
        <v>0</v>
      </c>
      <c r="N122" s="22">
        <v>0.21</v>
      </c>
      <c r="O122" s="22">
        <v>14.55</v>
      </c>
      <c r="P122" s="22">
        <v>0.78</v>
      </c>
      <c r="Q122" s="22">
        <v>0</v>
      </c>
      <c r="R122" s="22">
        <v>0</v>
      </c>
      <c r="S122" s="22">
        <v>0.09</v>
      </c>
      <c r="T122" s="22">
        <v>0.51</v>
      </c>
      <c r="U122" s="22">
        <v>149.69999999999999</v>
      </c>
      <c r="V122" s="22">
        <v>27.9</v>
      </c>
      <c r="W122" s="22">
        <v>6</v>
      </c>
      <c r="X122" s="22">
        <v>4.2</v>
      </c>
      <c r="Y122" s="22">
        <v>19.5</v>
      </c>
      <c r="Z122" s="22">
        <v>0.33</v>
      </c>
      <c r="AA122" s="22">
        <v>0</v>
      </c>
      <c r="AB122" s="22">
        <v>0</v>
      </c>
      <c r="AC122" s="22">
        <v>0</v>
      </c>
      <c r="AD122" s="22">
        <v>0.33</v>
      </c>
      <c r="AE122" s="22">
        <v>0.03</v>
      </c>
      <c r="AF122" s="22">
        <v>0.01</v>
      </c>
      <c r="AG122" s="22">
        <v>0.27</v>
      </c>
      <c r="AH122" s="22">
        <v>0.66</v>
      </c>
      <c r="AI122" s="22">
        <v>0</v>
      </c>
      <c r="AJ122" s="22">
        <v>0</v>
      </c>
      <c r="AK122" s="22">
        <v>104.4</v>
      </c>
      <c r="AL122" s="22">
        <v>95.4</v>
      </c>
      <c r="AM122" s="22">
        <v>178.2</v>
      </c>
      <c r="AN122" s="22">
        <v>56.7</v>
      </c>
      <c r="AO122" s="22">
        <v>34.200000000000003</v>
      </c>
      <c r="AP122" s="22">
        <v>69.3</v>
      </c>
      <c r="AQ122" s="22">
        <v>22.2</v>
      </c>
      <c r="AR122" s="22">
        <v>110.4</v>
      </c>
      <c r="AS122" s="22">
        <v>72.900000000000006</v>
      </c>
      <c r="AT122" s="22">
        <v>88.5</v>
      </c>
      <c r="AU122" s="22">
        <v>75.599999999999994</v>
      </c>
      <c r="AV122" s="22">
        <v>44.4</v>
      </c>
      <c r="AW122" s="22">
        <v>77.400000000000006</v>
      </c>
      <c r="AX122" s="22">
        <v>676.2</v>
      </c>
      <c r="AY122" s="22">
        <v>0</v>
      </c>
      <c r="AZ122" s="22">
        <v>212.7</v>
      </c>
      <c r="BA122" s="22">
        <v>110.4</v>
      </c>
      <c r="BB122" s="22">
        <v>56.1</v>
      </c>
      <c r="BC122" s="22">
        <v>44.1</v>
      </c>
      <c r="BD122" s="22">
        <v>0</v>
      </c>
      <c r="BE122" s="22">
        <v>0</v>
      </c>
      <c r="BF122" s="22">
        <v>0</v>
      </c>
      <c r="BG122" s="22">
        <v>0</v>
      </c>
      <c r="BH122" s="22">
        <v>0</v>
      </c>
      <c r="BI122" s="22">
        <v>0.03</v>
      </c>
      <c r="BJ122" s="22">
        <v>0</v>
      </c>
      <c r="BK122" s="22">
        <v>0</v>
      </c>
      <c r="BL122" s="22">
        <v>0</v>
      </c>
      <c r="BM122" s="22">
        <v>0</v>
      </c>
      <c r="BN122" s="22">
        <v>0.03</v>
      </c>
      <c r="BO122" s="22">
        <v>0</v>
      </c>
      <c r="BP122" s="22">
        <v>0</v>
      </c>
      <c r="BQ122" s="22">
        <v>0</v>
      </c>
      <c r="BR122" s="22">
        <v>0</v>
      </c>
      <c r="BS122" s="22">
        <v>0.02</v>
      </c>
      <c r="BT122" s="22">
        <v>0</v>
      </c>
      <c r="BU122" s="22">
        <v>0</v>
      </c>
      <c r="BV122" s="22">
        <v>0.11</v>
      </c>
      <c r="BW122" s="22">
        <v>0.01</v>
      </c>
      <c r="BX122" s="22">
        <v>0</v>
      </c>
      <c r="BY122" s="22">
        <v>0</v>
      </c>
      <c r="BZ122" s="22">
        <v>0</v>
      </c>
      <c r="CA122" s="22">
        <v>0</v>
      </c>
      <c r="CB122" s="22">
        <v>11.34</v>
      </c>
      <c r="CC122" s="24">
        <v>0</v>
      </c>
      <c r="CE122" s="22">
        <v>0</v>
      </c>
      <c r="CG122" s="22">
        <v>0</v>
      </c>
      <c r="CH122" s="22">
        <v>0</v>
      </c>
      <c r="CI122" s="22">
        <v>0</v>
      </c>
      <c r="CJ122" s="22">
        <v>0</v>
      </c>
      <c r="CK122" s="22">
        <v>0</v>
      </c>
      <c r="CL122" s="22">
        <v>0</v>
      </c>
      <c r="CM122" s="22">
        <v>0</v>
      </c>
      <c r="CN122" s="22">
        <v>0</v>
      </c>
      <c r="CO122" s="22">
        <v>0</v>
      </c>
      <c r="CP122" s="22">
        <v>0</v>
      </c>
      <c r="CQ122" s="22">
        <v>0</v>
      </c>
    </row>
    <row r="123" spans="1:95" s="19" customFormat="1" ht="28" x14ac:dyDescent="0.3">
      <c r="A123" s="19" t="str">
        <f>"-"</f>
        <v>-</v>
      </c>
      <c r="B123" s="20" t="s">
        <v>111</v>
      </c>
      <c r="C123" s="21" t="str">
        <f>"30"</f>
        <v>30</v>
      </c>
      <c r="D123" s="21">
        <v>1.98</v>
      </c>
      <c r="E123" s="21">
        <v>0</v>
      </c>
      <c r="F123" s="21">
        <v>0.36</v>
      </c>
      <c r="G123" s="21">
        <v>0.36</v>
      </c>
      <c r="H123" s="21">
        <v>12.51</v>
      </c>
      <c r="I123" s="21">
        <v>58.013999999999996</v>
      </c>
      <c r="J123" s="19">
        <v>0.06</v>
      </c>
      <c r="K123" s="19">
        <v>0</v>
      </c>
      <c r="L123" s="19">
        <v>0</v>
      </c>
      <c r="M123" s="19">
        <v>0</v>
      </c>
      <c r="N123" s="19">
        <v>0.36</v>
      </c>
      <c r="O123" s="19">
        <v>9.66</v>
      </c>
      <c r="P123" s="19">
        <v>2.4900000000000002</v>
      </c>
      <c r="Q123" s="19">
        <v>0</v>
      </c>
      <c r="R123" s="19">
        <v>0</v>
      </c>
      <c r="S123" s="19">
        <v>0.3</v>
      </c>
      <c r="T123" s="19">
        <v>0.75</v>
      </c>
      <c r="U123" s="19">
        <v>183</v>
      </c>
      <c r="V123" s="19">
        <v>73.5</v>
      </c>
      <c r="W123" s="19">
        <v>10.5</v>
      </c>
      <c r="X123" s="19">
        <v>14.1</v>
      </c>
      <c r="Y123" s="19">
        <v>47.4</v>
      </c>
      <c r="Z123" s="19">
        <v>1.17</v>
      </c>
      <c r="AA123" s="19">
        <v>0</v>
      </c>
      <c r="AB123" s="19">
        <v>1.5</v>
      </c>
      <c r="AC123" s="19">
        <v>0.3</v>
      </c>
      <c r="AD123" s="19">
        <v>0.42</v>
      </c>
      <c r="AE123" s="19">
        <v>0.05</v>
      </c>
      <c r="AF123" s="19">
        <v>0.02</v>
      </c>
      <c r="AG123" s="19">
        <v>0.21</v>
      </c>
      <c r="AH123" s="19">
        <v>0.6</v>
      </c>
      <c r="AI123" s="19">
        <v>0</v>
      </c>
      <c r="AJ123" s="19">
        <v>0</v>
      </c>
      <c r="AK123" s="19">
        <v>96.6</v>
      </c>
      <c r="AL123" s="19">
        <v>74.400000000000006</v>
      </c>
      <c r="AM123" s="19">
        <v>128.1</v>
      </c>
      <c r="AN123" s="19">
        <v>66.900000000000006</v>
      </c>
      <c r="AO123" s="19">
        <v>27.9</v>
      </c>
      <c r="AP123" s="19">
        <v>59.4</v>
      </c>
      <c r="AQ123" s="19">
        <v>24</v>
      </c>
      <c r="AR123" s="19">
        <v>111.3</v>
      </c>
      <c r="AS123" s="19">
        <v>89.1</v>
      </c>
      <c r="AT123" s="19">
        <v>87.3</v>
      </c>
      <c r="AU123" s="19">
        <v>139.19999999999999</v>
      </c>
      <c r="AV123" s="19">
        <v>37.200000000000003</v>
      </c>
      <c r="AW123" s="19">
        <v>93</v>
      </c>
      <c r="AX123" s="19">
        <v>458.7</v>
      </c>
      <c r="AY123" s="19">
        <v>0</v>
      </c>
      <c r="AZ123" s="19">
        <v>157.80000000000001</v>
      </c>
      <c r="BA123" s="19">
        <v>87.3</v>
      </c>
      <c r="BB123" s="19">
        <v>54</v>
      </c>
      <c r="BC123" s="19">
        <v>39</v>
      </c>
      <c r="BD123" s="19">
        <v>0</v>
      </c>
      <c r="BE123" s="19">
        <v>0</v>
      </c>
      <c r="BF123" s="19">
        <v>0</v>
      </c>
      <c r="BG123" s="19">
        <v>0</v>
      </c>
      <c r="BH123" s="19">
        <v>0</v>
      </c>
      <c r="BI123" s="19">
        <v>0</v>
      </c>
      <c r="BJ123" s="19">
        <v>0</v>
      </c>
      <c r="BK123" s="19">
        <v>0.04</v>
      </c>
      <c r="BL123" s="19">
        <v>0</v>
      </c>
      <c r="BM123" s="19">
        <v>0</v>
      </c>
      <c r="BN123" s="19">
        <v>0.01</v>
      </c>
      <c r="BO123" s="19">
        <v>0</v>
      </c>
      <c r="BP123" s="19">
        <v>0</v>
      </c>
      <c r="BQ123" s="19">
        <v>0</v>
      </c>
      <c r="BR123" s="19">
        <v>0</v>
      </c>
      <c r="BS123" s="19">
        <v>0.03</v>
      </c>
      <c r="BT123" s="19">
        <v>0</v>
      </c>
      <c r="BU123" s="19">
        <v>0</v>
      </c>
      <c r="BV123" s="19">
        <v>0.14000000000000001</v>
      </c>
      <c r="BW123" s="19">
        <v>0.02</v>
      </c>
      <c r="BX123" s="19">
        <v>0</v>
      </c>
      <c r="BY123" s="19">
        <v>0</v>
      </c>
      <c r="BZ123" s="19">
        <v>0</v>
      </c>
      <c r="CA123" s="19">
        <v>0</v>
      </c>
      <c r="CB123" s="19">
        <v>14.1</v>
      </c>
      <c r="CC123" s="21">
        <v>0</v>
      </c>
      <c r="CE123" s="19">
        <v>0.25</v>
      </c>
      <c r="CG123" s="19">
        <v>0</v>
      </c>
      <c r="CH123" s="19">
        <v>0</v>
      </c>
      <c r="CI123" s="19">
        <v>0</v>
      </c>
      <c r="CJ123" s="19">
        <v>0</v>
      </c>
      <c r="CK123" s="19">
        <v>0</v>
      </c>
      <c r="CL123" s="19">
        <v>0</v>
      </c>
      <c r="CM123" s="19">
        <v>0</v>
      </c>
      <c r="CN123" s="19">
        <v>0</v>
      </c>
      <c r="CO123" s="19">
        <v>0</v>
      </c>
      <c r="CP123" s="19">
        <v>0</v>
      </c>
      <c r="CQ123" s="19">
        <v>0</v>
      </c>
    </row>
    <row r="124" spans="1:95" s="27" customFormat="1" ht="14" x14ac:dyDescent="0.3">
      <c r="B124" s="25" t="s">
        <v>112</v>
      </c>
      <c r="C124" s="26"/>
      <c r="D124" s="26">
        <v>29.3</v>
      </c>
      <c r="E124" s="26">
        <v>15.99</v>
      </c>
      <c r="F124" s="26">
        <v>27.91</v>
      </c>
      <c r="G124" s="26">
        <v>0.8</v>
      </c>
      <c r="H124" s="26">
        <v>117.87</v>
      </c>
      <c r="I124" s="26">
        <v>824.82</v>
      </c>
      <c r="J124" s="27">
        <v>14.29</v>
      </c>
      <c r="K124" s="27">
        <v>0.28999999999999998</v>
      </c>
      <c r="L124" s="27">
        <v>9.27</v>
      </c>
      <c r="M124" s="27">
        <v>0</v>
      </c>
      <c r="N124" s="27">
        <v>46.11</v>
      </c>
      <c r="O124" s="27">
        <v>64.03</v>
      </c>
      <c r="P124" s="27">
        <v>7.73</v>
      </c>
      <c r="Q124" s="27">
        <v>0</v>
      </c>
      <c r="R124" s="27">
        <v>0</v>
      </c>
      <c r="S124" s="27">
        <v>1.07</v>
      </c>
      <c r="T124" s="27">
        <v>6.42</v>
      </c>
      <c r="U124" s="27">
        <v>716.8</v>
      </c>
      <c r="V124" s="27">
        <v>1520.1</v>
      </c>
      <c r="W124" s="27">
        <v>326.64</v>
      </c>
      <c r="X124" s="27">
        <v>103.48</v>
      </c>
      <c r="Y124" s="27">
        <v>442.35</v>
      </c>
      <c r="Z124" s="27">
        <v>5.05</v>
      </c>
      <c r="AA124" s="27">
        <v>99.02</v>
      </c>
      <c r="AB124" s="27">
        <v>205.63</v>
      </c>
      <c r="AC124" s="27">
        <v>179.54</v>
      </c>
      <c r="AD124" s="27">
        <v>1.77</v>
      </c>
      <c r="AE124" s="27">
        <v>0.43</v>
      </c>
      <c r="AF124" s="27">
        <v>0.69</v>
      </c>
      <c r="AG124" s="27">
        <v>5.49</v>
      </c>
      <c r="AH124" s="27">
        <v>13.33</v>
      </c>
      <c r="AI124" s="27">
        <v>15.08</v>
      </c>
      <c r="AJ124" s="27">
        <v>0</v>
      </c>
      <c r="AK124" s="27">
        <v>618.64</v>
      </c>
      <c r="AL124" s="27">
        <v>600.66999999999996</v>
      </c>
      <c r="AM124" s="27">
        <v>1027.74</v>
      </c>
      <c r="AN124" s="27">
        <v>663.89</v>
      </c>
      <c r="AO124" s="27">
        <v>238.7</v>
      </c>
      <c r="AP124" s="27">
        <v>483.68</v>
      </c>
      <c r="AQ124" s="27">
        <v>176.17</v>
      </c>
      <c r="AR124" s="27">
        <v>639.97</v>
      </c>
      <c r="AS124" s="27">
        <v>316.56</v>
      </c>
      <c r="AT124" s="27">
        <v>505.83</v>
      </c>
      <c r="AU124" s="27">
        <v>392.15</v>
      </c>
      <c r="AV124" s="27">
        <v>142.29</v>
      </c>
      <c r="AW124" s="27">
        <v>300.23</v>
      </c>
      <c r="AX124" s="27">
        <v>2045.45</v>
      </c>
      <c r="AY124" s="27">
        <v>0</v>
      </c>
      <c r="AZ124" s="27">
        <v>594.41999999999996</v>
      </c>
      <c r="BA124" s="27">
        <v>334.06</v>
      </c>
      <c r="BB124" s="27">
        <v>534.15</v>
      </c>
      <c r="BC124" s="27">
        <v>186.54</v>
      </c>
      <c r="BD124" s="27">
        <v>0.37</v>
      </c>
      <c r="BE124" s="27">
        <v>0.1</v>
      </c>
      <c r="BF124" s="27">
        <v>7.0000000000000007E-2</v>
      </c>
      <c r="BG124" s="27">
        <v>0.19</v>
      </c>
      <c r="BH124" s="27">
        <v>0.24</v>
      </c>
      <c r="BI124" s="27">
        <v>0.86</v>
      </c>
      <c r="BJ124" s="27">
        <v>0</v>
      </c>
      <c r="BK124" s="27">
        <v>2.71</v>
      </c>
      <c r="BL124" s="27">
        <v>0</v>
      </c>
      <c r="BM124" s="27">
        <v>0.8</v>
      </c>
      <c r="BN124" s="27">
        <v>0.03</v>
      </c>
      <c r="BO124" s="27">
        <v>0</v>
      </c>
      <c r="BP124" s="27">
        <v>0</v>
      </c>
      <c r="BQ124" s="27">
        <v>0.04</v>
      </c>
      <c r="BR124" s="27">
        <v>0.3</v>
      </c>
      <c r="BS124" s="27">
        <v>2.57</v>
      </c>
      <c r="BT124" s="27">
        <v>0</v>
      </c>
      <c r="BU124" s="27">
        <v>0</v>
      </c>
      <c r="BV124" s="27">
        <v>0.56999999999999995</v>
      </c>
      <c r="BW124" s="27">
        <v>0.04</v>
      </c>
      <c r="BX124" s="27">
        <v>0</v>
      </c>
      <c r="BY124" s="27">
        <v>0</v>
      </c>
      <c r="BZ124" s="27">
        <v>0</v>
      </c>
      <c r="CA124" s="27">
        <v>0</v>
      </c>
      <c r="CB124" s="27">
        <v>678.45</v>
      </c>
      <c r="CC124" s="26">
        <f>SUM($CC$117:$CC$123)</f>
        <v>0</v>
      </c>
      <c r="CD124" s="27">
        <f>$I$124/$I$126*100</f>
        <v>58.783870461963886</v>
      </c>
      <c r="CE124" s="27">
        <v>133.29</v>
      </c>
      <c r="CG124" s="27">
        <v>14.84</v>
      </c>
      <c r="CH124" s="27">
        <v>5.91</v>
      </c>
      <c r="CI124" s="27">
        <v>10.38</v>
      </c>
      <c r="CJ124" s="27">
        <v>492.75</v>
      </c>
      <c r="CK124" s="27">
        <v>208.57</v>
      </c>
      <c r="CL124" s="27">
        <v>350.66</v>
      </c>
      <c r="CM124" s="27">
        <v>14.71</v>
      </c>
      <c r="CN124" s="27">
        <v>5.32</v>
      </c>
      <c r="CO124" s="27">
        <v>10.01</v>
      </c>
      <c r="CP124" s="27">
        <v>21.56</v>
      </c>
      <c r="CQ124" s="27">
        <v>0.52</v>
      </c>
    </row>
    <row r="125" spans="1:95" s="5" customFormat="1" ht="14" x14ac:dyDescent="0.3">
      <c r="B125" s="16" t="s">
        <v>113</v>
      </c>
      <c r="C125" s="11"/>
      <c r="D125" s="11" t="s">
        <v>114</v>
      </c>
      <c r="E125" s="11"/>
      <c r="F125" s="11" t="s">
        <v>115</v>
      </c>
      <c r="G125" s="11"/>
      <c r="H125" s="11" t="s">
        <v>116</v>
      </c>
      <c r="I125" s="11" t="s">
        <v>117</v>
      </c>
      <c r="AC125" s="5" t="s">
        <v>118</v>
      </c>
      <c r="AE125" s="5" t="s">
        <v>119</v>
      </c>
      <c r="AF125" s="5" t="s">
        <v>120</v>
      </c>
      <c r="AI125" s="5" t="s">
        <v>121</v>
      </c>
      <c r="CC125" s="11"/>
    </row>
    <row r="126" spans="1:95" s="27" customFormat="1" ht="14" x14ac:dyDescent="0.3">
      <c r="B126" s="25" t="s">
        <v>122</v>
      </c>
      <c r="C126" s="26"/>
      <c r="D126" s="26">
        <v>44.29</v>
      </c>
      <c r="E126" s="26">
        <v>22.78</v>
      </c>
      <c r="F126" s="26">
        <v>40.729999999999997</v>
      </c>
      <c r="G126" s="26">
        <v>1.5</v>
      </c>
      <c r="H126" s="26">
        <v>220.44</v>
      </c>
      <c r="I126" s="26">
        <v>1403.14</v>
      </c>
      <c r="J126" s="27">
        <v>21.88</v>
      </c>
      <c r="K126" s="27">
        <v>0.43</v>
      </c>
      <c r="L126" s="27">
        <v>16.77</v>
      </c>
      <c r="M126" s="27">
        <v>0</v>
      </c>
      <c r="N126" s="27">
        <v>88.72</v>
      </c>
      <c r="O126" s="27">
        <v>118.16</v>
      </c>
      <c r="P126" s="27">
        <v>13.56</v>
      </c>
      <c r="Q126" s="27">
        <v>0</v>
      </c>
      <c r="R126" s="27">
        <v>0</v>
      </c>
      <c r="S126" s="27">
        <v>3.57</v>
      </c>
      <c r="T126" s="27">
        <v>9.7200000000000006</v>
      </c>
      <c r="U126" s="27">
        <v>1041.0899999999999</v>
      </c>
      <c r="V126" s="27">
        <v>2067.75</v>
      </c>
      <c r="W126" s="27">
        <v>656.42</v>
      </c>
      <c r="X126" s="27">
        <v>171.48</v>
      </c>
      <c r="Y126" s="27">
        <v>737.9</v>
      </c>
      <c r="Z126" s="27">
        <v>6.76</v>
      </c>
      <c r="AA126" s="27">
        <v>184.21</v>
      </c>
      <c r="AB126" s="27">
        <v>333.72</v>
      </c>
      <c r="AC126" s="27">
        <v>286.52999999999997</v>
      </c>
      <c r="AD126" s="27">
        <v>2.92</v>
      </c>
      <c r="AE126" s="27">
        <v>0.6</v>
      </c>
      <c r="AF126" s="27">
        <v>0.95</v>
      </c>
      <c r="AG126" s="27">
        <v>6.87</v>
      </c>
      <c r="AH126" s="27">
        <v>18.22</v>
      </c>
      <c r="AI126" s="27">
        <v>105.4</v>
      </c>
      <c r="AJ126" s="27">
        <v>0</v>
      </c>
      <c r="AK126" s="27">
        <v>1265.23</v>
      </c>
      <c r="AL126" s="27">
        <v>1120.97</v>
      </c>
      <c r="AM126" s="27">
        <v>1972.72</v>
      </c>
      <c r="AN126" s="27">
        <v>1164.33</v>
      </c>
      <c r="AO126" s="27">
        <v>469.58</v>
      </c>
      <c r="AP126" s="27">
        <v>867.51</v>
      </c>
      <c r="AQ126" s="27">
        <v>372.28</v>
      </c>
      <c r="AR126" s="27">
        <v>1228.27</v>
      </c>
      <c r="AS126" s="27">
        <v>787.85</v>
      </c>
      <c r="AT126" s="27">
        <v>1091.1099999999999</v>
      </c>
      <c r="AU126" s="27">
        <v>1138.1300000000001</v>
      </c>
      <c r="AV126" s="27">
        <v>419.15</v>
      </c>
      <c r="AW126" s="27">
        <v>769.11</v>
      </c>
      <c r="AX126" s="27">
        <v>4599.1899999999996</v>
      </c>
      <c r="AY126" s="27">
        <v>0</v>
      </c>
      <c r="AZ126" s="27">
        <v>1563.99</v>
      </c>
      <c r="BA126" s="27">
        <v>899.36</v>
      </c>
      <c r="BB126" s="27">
        <v>985.05</v>
      </c>
      <c r="BC126" s="27">
        <v>365.87</v>
      </c>
      <c r="BD126" s="27">
        <v>0.56999999999999995</v>
      </c>
      <c r="BE126" s="27">
        <v>0.16</v>
      </c>
      <c r="BF126" s="27">
        <v>0.17</v>
      </c>
      <c r="BG126" s="27">
        <v>0.46</v>
      </c>
      <c r="BH126" s="27">
        <v>0.56000000000000005</v>
      </c>
      <c r="BI126" s="27">
        <v>1.85</v>
      </c>
      <c r="BJ126" s="27">
        <v>0.06</v>
      </c>
      <c r="BK126" s="27">
        <v>5.2</v>
      </c>
      <c r="BL126" s="27">
        <v>0.02</v>
      </c>
      <c r="BM126" s="27">
        <v>1.47</v>
      </c>
      <c r="BN126" s="27">
        <v>0.09</v>
      </c>
      <c r="BO126" s="27">
        <v>0</v>
      </c>
      <c r="BP126" s="27">
        <v>0</v>
      </c>
      <c r="BQ126" s="27">
        <v>0.04</v>
      </c>
      <c r="BR126" s="27">
        <v>0.56999999999999995</v>
      </c>
      <c r="BS126" s="27">
        <v>4.8</v>
      </c>
      <c r="BT126" s="27">
        <v>0</v>
      </c>
      <c r="BU126" s="27">
        <v>0</v>
      </c>
      <c r="BV126" s="27">
        <v>0.97</v>
      </c>
      <c r="BW126" s="27">
        <v>0.05</v>
      </c>
      <c r="BX126" s="27">
        <v>0</v>
      </c>
      <c r="BY126" s="27">
        <v>0</v>
      </c>
      <c r="BZ126" s="27">
        <v>0</v>
      </c>
      <c r="CA126" s="27">
        <v>0</v>
      </c>
      <c r="CB126" s="27">
        <v>1187.23</v>
      </c>
      <c r="CC126" s="26">
        <v>0</v>
      </c>
      <c r="CE126" s="27">
        <v>239.83</v>
      </c>
      <c r="CG126" s="27">
        <v>14.84</v>
      </c>
      <c r="CH126" s="27">
        <v>5.91</v>
      </c>
      <c r="CI126" s="27">
        <v>10.38</v>
      </c>
      <c r="CJ126" s="27">
        <v>492.75</v>
      </c>
      <c r="CK126" s="27">
        <v>208.57</v>
      </c>
      <c r="CL126" s="27">
        <v>350.66</v>
      </c>
      <c r="CM126" s="27">
        <v>14.71</v>
      </c>
      <c r="CN126" s="27">
        <v>5.32</v>
      </c>
      <c r="CO126" s="27">
        <v>10.01</v>
      </c>
      <c r="CP126" s="27">
        <v>37.01</v>
      </c>
      <c r="CQ126" s="27">
        <v>0.52</v>
      </c>
    </row>
    <row r="127" spans="1:95" s="5" customFormat="1" ht="28" x14ac:dyDescent="0.3">
      <c r="B127" s="16" t="s">
        <v>123</v>
      </c>
      <c r="C127" s="11"/>
      <c r="D127" s="11">
        <v>54</v>
      </c>
      <c r="E127" s="11">
        <v>0</v>
      </c>
      <c r="F127" s="11">
        <v>55.199999999999996</v>
      </c>
      <c r="G127" s="11">
        <v>0</v>
      </c>
      <c r="H127" s="11">
        <v>229.79999999999998</v>
      </c>
      <c r="I127" s="11">
        <v>1632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540</v>
      </c>
      <c r="AD127" s="5">
        <v>0</v>
      </c>
      <c r="AE127" s="5">
        <v>0.84</v>
      </c>
      <c r="AF127" s="5">
        <v>0.96</v>
      </c>
      <c r="AI127" s="5">
        <v>42</v>
      </c>
      <c r="CC127" s="11"/>
      <c r="CI127" s="5">
        <v>0</v>
      </c>
      <c r="CL127" s="5">
        <v>0</v>
      </c>
      <c r="CO127" s="5">
        <v>0</v>
      </c>
    </row>
    <row r="128" spans="1:95" s="5" customFormat="1" ht="14" x14ac:dyDescent="0.3">
      <c r="B128" s="16" t="s">
        <v>124</v>
      </c>
      <c r="C128" s="11"/>
      <c r="D128" s="11">
        <f t="shared" ref="D128:I128" si="29">D126-D127</f>
        <v>-9.7100000000000009</v>
      </c>
      <c r="E128" s="11">
        <f t="shared" si="29"/>
        <v>22.78</v>
      </c>
      <c r="F128" s="11">
        <f t="shared" si="29"/>
        <v>-14.469999999999999</v>
      </c>
      <c r="G128" s="11">
        <f t="shared" si="29"/>
        <v>1.5</v>
      </c>
      <c r="H128" s="11">
        <f t="shared" si="29"/>
        <v>-9.3599999999999852</v>
      </c>
      <c r="I128" s="11">
        <f t="shared" si="29"/>
        <v>-228.8599999999999</v>
      </c>
      <c r="V128" s="5">
        <f t="shared" ref="V128:AF128" si="30">V126-V127</f>
        <v>2067.75</v>
      </c>
      <c r="W128" s="5">
        <f t="shared" si="30"/>
        <v>656.42</v>
      </c>
      <c r="X128" s="5">
        <f t="shared" si="30"/>
        <v>171.48</v>
      </c>
      <c r="Y128" s="5">
        <f t="shared" si="30"/>
        <v>737.9</v>
      </c>
      <c r="Z128" s="5">
        <f t="shared" si="30"/>
        <v>6.76</v>
      </c>
      <c r="AA128" s="5">
        <f t="shared" si="30"/>
        <v>184.21</v>
      </c>
      <c r="AB128" s="5">
        <f t="shared" si="30"/>
        <v>333.72</v>
      </c>
      <c r="AC128" s="5">
        <f t="shared" si="30"/>
        <v>-253.47000000000003</v>
      </c>
      <c r="AD128" s="5">
        <f t="shared" si="30"/>
        <v>2.92</v>
      </c>
      <c r="AE128" s="5">
        <f t="shared" si="30"/>
        <v>-0.24</v>
      </c>
      <c r="AF128" s="5">
        <f t="shared" si="30"/>
        <v>-1.0000000000000009E-2</v>
      </c>
      <c r="AI128" s="5">
        <f>AI126-AI127</f>
        <v>63.400000000000006</v>
      </c>
      <c r="CC128" s="11"/>
      <c r="CI128" s="5">
        <f>CI126-CI127</f>
        <v>10.38</v>
      </c>
      <c r="CL128" s="5">
        <f>CL126-CL127</f>
        <v>350.66</v>
      </c>
      <c r="CO128" s="5">
        <f>CO126-CO127</f>
        <v>10.01</v>
      </c>
    </row>
    <row r="129" spans="1:95" s="5" customFormat="1" ht="28" x14ac:dyDescent="0.3">
      <c r="B129" s="16" t="s">
        <v>125</v>
      </c>
      <c r="C129" s="11"/>
      <c r="D129" s="11">
        <v>13</v>
      </c>
      <c r="E129" s="11"/>
      <c r="F129" s="11">
        <v>27</v>
      </c>
      <c r="G129" s="11"/>
      <c r="H129" s="11">
        <v>60</v>
      </c>
      <c r="I129" s="11"/>
      <c r="CC129" s="11"/>
    </row>
    <row r="130" spans="1:95" s="5" customFormat="1" ht="14" x14ac:dyDescent="0.3">
      <c r="B130" s="16"/>
      <c r="C130" s="11"/>
      <c r="D130" s="11"/>
      <c r="E130" s="11"/>
      <c r="F130" s="11"/>
      <c r="G130" s="11"/>
      <c r="H130" s="11"/>
      <c r="I130" s="11"/>
      <c r="CC130" s="11"/>
    </row>
    <row r="131" spans="1:95" s="5" customFormat="1" ht="14" x14ac:dyDescent="0.3">
      <c r="B131" s="16"/>
      <c r="C131" s="11"/>
      <c r="D131" s="11"/>
      <c r="E131" s="11"/>
      <c r="F131" s="11"/>
      <c r="G131" s="11"/>
      <c r="H131" s="11"/>
      <c r="I131" s="11"/>
      <c r="CC131" s="11"/>
    </row>
    <row r="132" spans="1:95" s="5" customFormat="1" ht="14" x14ac:dyDescent="0.3">
      <c r="B132" s="18" t="s">
        <v>151</v>
      </c>
      <c r="C132" s="11"/>
      <c r="D132" s="11"/>
      <c r="E132" s="11"/>
      <c r="F132" s="11"/>
      <c r="G132" s="11"/>
      <c r="H132" s="11"/>
      <c r="I132" s="11"/>
      <c r="CC132" s="11"/>
    </row>
    <row r="133" spans="1:95" s="5" customFormat="1" ht="14" x14ac:dyDescent="0.3">
      <c r="B133" s="16" t="s">
        <v>91</v>
      </c>
      <c r="C133" s="11"/>
      <c r="D133" s="11"/>
      <c r="E133" s="11"/>
      <c r="F133" s="11"/>
      <c r="G133" s="11"/>
      <c r="H133" s="11"/>
      <c r="I133" s="11"/>
      <c r="CC133" s="11"/>
    </row>
    <row r="134" spans="1:95" s="5" customFormat="1" ht="14" x14ac:dyDescent="0.3">
      <c r="B134" s="18" t="s">
        <v>92</v>
      </c>
      <c r="C134" s="11"/>
      <c r="D134" s="11"/>
      <c r="E134" s="11"/>
      <c r="F134" s="11"/>
      <c r="G134" s="11"/>
      <c r="H134" s="11"/>
      <c r="I134" s="11"/>
      <c r="CC134" s="11"/>
    </row>
    <row r="135" spans="1:95" s="22" customFormat="1" ht="28" x14ac:dyDescent="0.3">
      <c r="A135" s="22" t="str">
        <f>"227"</f>
        <v>227</v>
      </c>
      <c r="B135" s="23" t="s">
        <v>108</v>
      </c>
      <c r="C135" s="24" t="str">
        <f>"200"</f>
        <v>200</v>
      </c>
      <c r="D135" s="24">
        <v>7.07</v>
      </c>
      <c r="E135" s="24">
        <v>0.03</v>
      </c>
      <c r="F135" s="24">
        <v>4.7</v>
      </c>
      <c r="G135" s="24">
        <v>0</v>
      </c>
      <c r="H135" s="24">
        <v>45.53</v>
      </c>
      <c r="I135" s="24">
        <v>252.08214162162167</v>
      </c>
      <c r="J135" s="22">
        <v>3.03</v>
      </c>
      <c r="K135" s="22">
        <v>0.14000000000000001</v>
      </c>
      <c r="L135" s="22">
        <v>3.03</v>
      </c>
      <c r="M135" s="22">
        <v>0</v>
      </c>
      <c r="N135" s="22">
        <v>1.28</v>
      </c>
      <c r="O135" s="22">
        <v>41.96</v>
      </c>
      <c r="P135" s="22">
        <v>2.29</v>
      </c>
      <c r="Q135" s="22">
        <v>0</v>
      </c>
      <c r="R135" s="22">
        <v>0</v>
      </c>
      <c r="S135" s="22">
        <v>0</v>
      </c>
      <c r="T135" s="22">
        <v>0.35</v>
      </c>
      <c r="U135" s="22">
        <v>2.42</v>
      </c>
      <c r="V135" s="22">
        <v>74.430000000000007</v>
      </c>
      <c r="W135" s="22">
        <v>11.96</v>
      </c>
      <c r="X135" s="22">
        <v>9.48</v>
      </c>
      <c r="Y135" s="22">
        <v>52.44</v>
      </c>
      <c r="Z135" s="22">
        <v>0.96</v>
      </c>
      <c r="AA135" s="22">
        <v>19.14</v>
      </c>
      <c r="AB135" s="22">
        <v>16.43</v>
      </c>
      <c r="AC135" s="22">
        <v>35.299999999999997</v>
      </c>
      <c r="AD135" s="22">
        <v>1.08</v>
      </c>
      <c r="AE135" s="22">
        <v>0.08</v>
      </c>
      <c r="AF135" s="22">
        <v>0.03</v>
      </c>
      <c r="AG135" s="22">
        <v>0.65</v>
      </c>
      <c r="AH135" s="22">
        <v>1.99</v>
      </c>
      <c r="AI135" s="22">
        <v>0</v>
      </c>
      <c r="AJ135" s="22">
        <v>0</v>
      </c>
      <c r="AK135" s="22">
        <v>306.06</v>
      </c>
      <c r="AL135" s="22">
        <v>279.76</v>
      </c>
      <c r="AM135" s="22">
        <v>524.16</v>
      </c>
      <c r="AN135" s="22">
        <v>163.4</v>
      </c>
      <c r="AO135" s="22">
        <v>99.79</v>
      </c>
      <c r="AP135" s="22">
        <v>202.55</v>
      </c>
      <c r="AQ135" s="22">
        <v>66.03</v>
      </c>
      <c r="AR135" s="22">
        <v>325.27</v>
      </c>
      <c r="AS135" s="22">
        <v>214.95</v>
      </c>
      <c r="AT135" s="22">
        <v>259.45999999999998</v>
      </c>
      <c r="AU135" s="22">
        <v>222.06</v>
      </c>
      <c r="AV135" s="22">
        <v>130.44</v>
      </c>
      <c r="AW135" s="22">
        <v>227.4</v>
      </c>
      <c r="AX135" s="22">
        <v>1998.16</v>
      </c>
      <c r="AY135" s="22">
        <v>0</v>
      </c>
      <c r="AZ135" s="22">
        <v>629.58000000000004</v>
      </c>
      <c r="BA135" s="22">
        <v>325.68</v>
      </c>
      <c r="BB135" s="22">
        <v>163.30000000000001</v>
      </c>
      <c r="BC135" s="22">
        <v>129.63</v>
      </c>
      <c r="BD135" s="22">
        <v>0.18</v>
      </c>
      <c r="BE135" s="22">
        <v>0.04</v>
      </c>
      <c r="BF135" s="22">
        <v>0.03</v>
      </c>
      <c r="BG135" s="22">
        <v>0.09</v>
      </c>
      <c r="BH135" s="22">
        <v>0.12</v>
      </c>
      <c r="BI135" s="22">
        <v>0.37</v>
      </c>
      <c r="BJ135" s="22">
        <v>0</v>
      </c>
      <c r="BK135" s="22">
        <v>1.28</v>
      </c>
      <c r="BL135" s="22">
        <v>0</v>
      </c>
      <c r="BM135" s="22">
        <v>0.36</v>
      </c>
      <c r="BN135" s="22">
        <v>0</v>
      </c>
      <c r="BO135" s="22">
        <v>0</v>
      </c>
      <c r="BP135" s="22">
        <v>0</v>
      </c>
      <c r="BQ135" s="22">
        <v>0</v>
      </c>
      <c r="BR135" s="22">
        <v>0.14000000000000001</v>
      </c>
      <c r="BS135" s="22">
        <v>1.0900000000000001</v>
      </c>
      <c r="BT135" s="22">
        <v>0</v>
      </c>
      <c r="BU135" s="22">
        <v>0</v>
      </c>
      <c r="BV135" s="22">
        <v>0.32</v>
      </c>
      <c r="BW135" s="22">
        <v>0.01</v>
      </c>
      <c r="BX135" s="22">
        <v>0</v>
      </c>
      <c r="BY135" s="22">
        <v>0</v>
      </c>
      <c r="BZ135" s="22">
        <v>0</v>
      </c>
      <c r="CA135" s="22">
        <v>0</v>
      </c>
      <c r="CB135" s="22">
        <v>9.7200000000000006</v>
      </c>
      <c r="CC135" s="24">
        <v>0</v>
      </c>
      <c r="CE135" s="22">
        <v>21.87</v>
      </c>
      <c r="CG135" s="22">
        <v>0</v>
      </c>
      <c r="CH135" s="22">
        <v>0</v>
      </c>
      <c r="CI135" s="22">
        <v>0</v>
      </c>
      <c r="CJ135" s="22">
        <v>0</v>
      </c>
      <c r="CK135" s="22">
        <v>0</v>
      </c>
      <c r="CL135" s="22">
        <v>0</v>
      </c>
      <c r="CM135" s="22">
        <v>0</v>
      </c>
      <c r="CN135" s="22">
        <v>0</v>
      </c>
      <c r="CO135" s="22">
        <v>0</v>
      </c>
      <c r="CP135" s="22">
        <v>0</v>
      </c>
      <c r="CQ135" s="22">
        <v>0</v>
      </c>
    </row>
    <row r="136" spans="1:95" s="22" customFormat="1" ht="14" x14ac:dyDescent="0.3">
      <c r="A136" s="22" t="str">
        <f>"99"</f>
        <v>99</v>
      </c>
      <c r="B136" s="23" t="s">
        <v>143</v>
      </c>
      <c r="C136" s="24" t="str">
        <f>"100"</f>
        <v>100</v>
      </c>
      <c r="D136" s="24">
        <v>8.85</v>
      </c>
      <c r="E136" s="24">
        <v>7.22</v>
      </c>
      <c r="F136" s="24">
        <v>9.1199999999999992</v>
      </c>
      <c r="G136" s="24">
        <v>0</v>
      </c>
      <c r="H136" s="24">
        <v>12.5</v>
      </c>
      <c r="I136" s="24">
        <v>167.36961303259258</v>
      </c>
      <c r="J136" s="22">
        <v>2.08</v>
      </c>
      <c r="K136" s="22">
        <v>2.17</v>
      </c>
      <c r="L136" s="22">
        <v>2.08</v>
      </c>
      <c r="M136" s="22">
        <v>0</v>
      </c>
      <c r="N136" s="22">
        <v>1.61</v>
      </c>
      <c r="O136" s="22">
        <v>10.16</v>
      </c>
      <c r="P136" s="22">
        <v>0.73</v>
      </c>
      <c r="Q136" s="22">
        <v>0</v>
      </c>
      <c r="R136" s="22">
        <v>0</v>
      </c>
      <c r="S136" s="22">
        <v>0.21</v>
      </c>
      <c r="T136" s="22">
        <v>0.85</v>
      </c>
      <c r="U136" s="22">
        <v>26.34</v>
      </c>
      <c r="V136" s="22">
        <v>182.8</v>
      </c>
      <c r="W136" s="22">
        <v>29.19</v>
      </c>
      <c r="X136" s="22">
        <v>18.43</v>
      </c>
      <c r="Y136" s="22">
        <v>93.34</v>
      </c>
      <c r="Z136" s="22">
        <v>0.85</v>
      </c>
      <c r="AA136" s="22">
        <v>7.99</v>
      </c>
      <c r="AB136" s="22">
        <v>27.31</v>
      </c>
      <c r="AC136" s="22">
        <v>27.51</v>
      </c>
      <c r="AD136" s="22">
        <v>1.83</v>
      </c>
      <c r="AE136" s="22">
        <v>0.03</v>
      </c>
      <c r="AF136" s="22">
        <v>7.0000000000000007E-2</v>
      </c>
      <c r="AG136" s="22">
        <v>1.51</v>
      </c>
      <c r="AH136" s="22">
        <v>0.88</v>
      </c>
      <c r="AI136" s="22">
        <v>0.11</v>
      </c>
      <c r="AJ136" s="22">
        <v>0</v>
      </c>
      <c r="AK136" s="22">
        <v>13.47</v>
      </c>
      <c r="AL136" s="22">
        <v>12.3</v>
      </c>
      <c r="AM136" s="22">
        <v>23.05</v>
      </c>
      <c r="AN136" s="22">
        <v>7.15</v>
      </c>
      <c r="AO136" s="22">
        <v>4.38</v>
      </c>
      <c r="AP136" s="22">
        <v>8.9</v>
      </c>
      <c r="AQ136" s="22">
        <v>2.86</v>
      </c>
      <c r="AR136" s="22">
        <v>14.3</v>
      </c>
      <c r="AS136" s="22">
        <v>9.44</v>
      </c>
      <c r="AT136" s="22">
        <v>11.44</v>
      </c>
      <c r="AU136" s="22">
        <v>9.7200000000000006</v>
      </c>
      <c r="AV136" s="22">
        <v>5.72</v>
      </c>
      <c r="AW136" s="22">
        <v>10.01</v>
      </c>
      <c r="AX136" s="22">
        <v>88.1</v>
      </c>
      <c r="AY136" s="22">
        <v>0</v>
      </c>
      <c r="AZ136" s="22">
        <v>27.74</v>
      </c>
      <c r="BA136" s="22">
        <v>14.3</v>
      </c>
      <c r="BB136" s="22">
        <v>7.15</v>
      </c>
      <c r="BC136" s="22">
        <v>5.72</v>
      </c>
      <c r="BD136" s="22">
        <v>0</v>
      </c>
      <c r="BE136" s="22">
        <v>0</v>
      </c>
      <c r="BF136" s="22">
        <v>0</v>
      </c>
      <c r="BG136" s="22">
        <v>0</v>
      </c>
      <c r="BH136" s="22">
        <v>0</v>
      </c>
      <c r="BI136" s="22">
        <v>0</v>
      </c>
      <c r="BJ136" s="22">
        <v>0</v>
      </c>
      <c r="BK136" s="22">
        <v>0.2</v>
      </c>
      <c r="BL136" s="22">
        <v>0</v>
      </c>
      <c r="BM136" s="22">
        <v>0.13</v>
      </c>
      <c r="BN136" s="22">
        <v>0.01</v>
      </c>
      <c r="BO136" s="22">
        <v>0.02</v>
      </c>
      <c r="BP136" s="22">
        <v>0</v>
      </c>
      <c r="BQ136" s="22">
        <v>0</v>
      </c>
      <c r="BR136" s="22">
        <v>0</v>
      </c>
      <c r="BS136" s="22">
        <v>0.75</v>
      </c>
      <c r="BT136" s="22">
        <v>0</v>
      </c>
      <c r="BU136" s="22">
        <v>0</v>
      </c>
      <c r="BV136" s="22">
        <v>1.88</v>
      </c>
      <c r="BW136" s="22">
        <v>0</v>
      </c>
      <c r="BX136" s="22">
        <v>0</v>
      </c>
      <c r="BY136" s="22">
        <v>0</v>
      </c>
      <c r="BZ136" s="22">
        <v>0</v>
      </c>
      <c r="CA136" s="22">
        <v>0</v>
      </c>
      <c r="CB136" s="22">
        <v>88.64</v>
      </c>
      <c r="CC136" s="24">
        <v>0</v>
      </c>
      <c r="CE136" s="22">
        <v>12.54</v>
      </c>
      <c r="CG136" s="22">
        <v>0</v>
      </c>
      <c r="CH136" s="22">
        <v>0</v>
      </c>
      <c r="CI136" s="22">
        <v>0</v>
      </c>
      <c r="CJ136" s="22">
        <v>0</v>
      </c>
      <c r="CK136" s="22">
        <v>0</v>
      </c>
      <c r="CL136" s="22">
        <v>0</v>
      </c>
      <c r="CM136" s="22">
        <v>0</v>
      </c>
      <c r="CN136" s="22">
        <v>0</v>
      </c>
      <c r="CO136" s="22">
        <v>0</v>
      </c>
      <c r="CP136" s="22">
        <v>0</v>
      </c>
      <c r="CQ136" s="22">
        <v>0</v>
      </c>
    </row>
    <row r="137" spans="1:95" s="22" customFormat="1" ht="28" x14ac:dyDescent="0.3">
      <c r="A137" s="22" t="str">
        <f>"317"</f>
        <v>317</v>
      </c>
      <c r="B137" s="23" t="s">
        <v>152</v>
      </c>
      <c r="C137" s="24" t="str">
        <f>"200"</f>
        <v>200</v>
      </c>
      <c r="D137" s="24">
        <v>0</v>
      </c>
      <c r="E137" s="24">
        <v>0</v>
      </c>
      <c r="F137" s="24">
        <v>0</v>
      </c>
      <c r="G137" s="24">
        <v>0</v>
      </c>
      <c r="H137" s="24">
        <v>15.83</v>
      </c>
      <c r="I137" s="24">
        <v>60.169199999999989</v>
      </c>
      <c r="J137" s="22">
        <v>0</v>
      </c>
      <c r="K137" s="22">
        <v>0</v>
      </c>
      <c r="L137" s="22">
        <v>0</v>
      </c>
      <c r="M137" s="22">
        <v>0</v>
      </c>
      <c r="N137" s="22">
        <v>15.83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0.02</v>
      </c>
      <c r="W137" s="22">
        <v>220</v>
      </c>
      <c r="X137" s="22">
        <v>12.18</v>
      </c>
      <c r="Y137" s="22">
        <v>0</v>
      </c>
      <c r="Z137" s="22">
        <v>0</v>
      </c>
      <c r="AA137" s="22">
        <v>102</v>
      </c>
      <c r="AB137" s="22">
        <v>0</v>
      </c>
      <c r="AC137" s="22">
        <v>3.28</v>
      </c>
      <c r="AD137" s="22">
        <v>0</v>
      </c>
      <c r="AE137" s="22">
        <v>0.3</v>
      </c>
      <c r="AF137" s="22">
        <v>0.38</v>
      </c>
      <c r="AG137" s="22">
        <v>3.36</v>
      </c>
      <c r="AH137" s="22">
        <v>0</v>
      </c>
      <c r="AI137" s="22">
        <v>11.2</v>
      </c>
      <c r="AJ137" s="22">
        <v>0</v>
      </c>
      <c r="AK137" s="22">
        <v>0</v>
      </c>
      <c r="AL137" s="22">
        <v>0</v>
      </c>
      <c r="AM137" s="22">
        <v>0</v>
      </c>
      <c r="AN137" s="22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v>0</v>
      </c>
      <c r="AV137" s="22">
        <v>0</v>
      </c>
      <c r="AW137" s="22">
        <v>0</v>
      </c>
      <c r="AX137" s="22">
        <v>0</v>
      </c>
      <c r="AY137" s="22">
        <v>0</v>
      </c>
      <c r="AZ137" s="22">
        <v>0</v>
      </c>
      <c r="BA137" s="22">
        <v>0</v>
      </c>
      <c r="BB137" s="22">
        <v>0</v>
      </c>
      <c r="BC137" s="22">
        <v>0</v>
      </c>
      <c r="BD137" s="22">
        <v>0</v>
      </c>
      <c r="BE137" s="22">
        <v>0</v>
      </c>
      <c r="BF137" s="22">
        <v>0</v>
      </c>
      <c r="BG137" s="22">
        <v>0</v>
      </c>
      <c r="BH137" s="22">
        <v>0</v>
      </c>
      <c r="BI137" s="22">
        <v>0</v>
      </c>
      <c r="BJ137" s="22">
        <v>0</v>
      </c>
      <c r="BK137" s="22">
        <v>0</v>
      </c>
      <c r="BL137" s="22">
        <v>0</v>
      </c>
      <c r="BM137" s="22">
        <v>0</v>
      </c>
      <c r="BN137" s="22">
        <v>0</v>
      </c>
      <c r="BO137" s="22">
        <v>0</v>
      </c>
      <c r="BP137" s="22">
        <v>0</v>
      </c>
      <c r="BQ137" s="22">
        <v>0</v>
      </c>
      <c r="BR137" s="22">
        <v>0</v>
      </c>
      <c r="BS137" s="22">
        <v>0</v>
      </c>
      <c r="BT137" s="22">
        <v>0</v>
      </c>
      <c r="BU137" s="22">
        <v>0</v>
      </c>
      <c r="BV137" s="22">
        <v>0</v>
      </c>
      <c r="BW137" s="22">
        <v>0</v>
      </c>
      <c r="BX137" s="22">
        <v>0</v>
      </c>
      <c r="BY137" s="22">
        <v>0</v>
      </c>
      <c r="BZ137" s="22">
        <v>0</v>
      </c>
      <c r="CA137" s="22">
        <v>0</v>
      </c>
      <c r="CB137" s="22">
        <v>200</v>
      </c>
      <c r="CC137" s="24">
        <v>0</v>
      </c>
      <c r="CE137" s="22">
        <v>102</v>
      </c>
      <c r="CG137" s="22">
        <v>0</v>
      </c>
      <c r="CH137" s="22">
        <v>0</v>
      </c>
      <c r="CI137" s="22">
        <v>0</v>
      </c>
      <c r="CJ137" s="22">
        <v>0</v>
      </c>
      <c r="CK137" s="22">
        <v>0</v>
      </c>
      <c r="CL137" s="22">
        <v>0</v>
      </c>
      <c r="CM137" s="22">
        <v>0</v>
      </c>
      <c r="CN137" s="22">
        <v>0</v>
      </c>
      <c r="CO137" s="22">
        <v>0</v>
      </c>
      <c r="CP137" s="22">
        <v>0</v>
      </c>
      <c r="CQ137" s="22">
        <v>0</v>
      </c>
    </row>
    <row r="138" spans="1:95" s="19" customFormat="1" ht="28" x14ac:dyDescent="0.3">
      <c r="A138" s="19" t="str">
        <f>"-"</f>
        <v>-</v>
      </c>
      <c r="B138" s="20" t="s">
        <v>94</v>
      </c>
      <c r="C138" s="21" t="str">
        <f>"50"</f>
        <v>50</v>
      </c>
      <c r="D138" s="21">
        <v>3.8</v>
      </c>
      <c r="E138" s="21">
        <v>0</v>
      </c>
      <c r="F138" s="21">
        <v>0.4</v>
      </c>
      <c r="G138" s="21">
        <v>0.4</v>
      </c>
      <c r="H138" s="21">
        <v>25.9</v>
      </c>
      <c r="I138" s="21">
        <v>122.60499999999999</v>
      </c>
      <c r="J138" s="19">
        <v>0.1</v>
      </c>
      <c r="K138" s="19">
        <v>0</v>
      </c>
      <c r="L138" s="19">
        <v>0</v>
      </c>
      <c r="M138" s="19">
        <v>0</v>
      </c>
      <c r="N138" s="19">
        <v>0.35</v>
      </c>
      <c r="O138" s="19">
        <v>24.25</v>
      </c>
      <c r="P138" s="19">
        <v>1.3</v>
      </c>
      <c r="Q138" s="19">
        <v>0</v>
      </c>
      <c r="R138" s="19">
        <v>0</v>
      </c>
      <c r="S138" s="19">
        <v>0.15</v>
      </c>
      <c r="T138" s="19">
        <v>0.85</v>
      </c>
      <c r="U138" s="19">
        <v>249.5</v>
      </c>
      <c r="V138" s="19">
        <v>46.5</v>
      </c>
      <c r="W138" s="19">
        <v>10</v>
      </c>
      <c r="X138" s="19">
        <v>7</v>
      </c>
      <c r="Y138" s="19">
        <v>32.5</v>
      </c>
      <c r="Z138" s="19">
        <v>0.55000000000000004</v>
      </c>
      <c r="AA138" s="19">
        <v>0</v>
      </c>
      <c r="AB138" s="19">
        <v>0</v>
      </c>
      <c r="AC138" s="19">
        <v>0</v>
      </c>
      <c r="AD138" s="19">
        <v>0.55000000000000004</v>
      </c>
      <c r="AE138" s="19">
        <v>0.06</v>
      </c>
      <c r="AF138" s="19">
        <v>0.02</v>
      </c>
      <c r="AG138" s="19">
        <v>0.45</v>
      </c>
      <c r="AH138" s="19">
        <v>1.1000000000000001</v>
      </c>
      <c r="AI138" s="19">
        <v>0</v>
      </c>
      <c r="AJ138" s="19">
        <v>0</v>
      </c>
      <c r="AK138" s="19">
        <v>174</v>
      </c>
      <c r="AL138" s="19">
        <v>159</v>
      </c>
      <c r="AM138" s="19">
        <v>297</v>
      </c>
      <c r="AN138" s="19">
        <v>94.5</v>
      </c>
      <c r="AO138" s="19">
        <v>57</v>
      </c>
      <c r="AP138" s="19">
        <v>115.5</v>
      </c>
      <c r="AQ138" s="19">
        <v>37</v>
      </c>
      <c r="AR138" s="19">
        <v>184</v>
      </c>
      <c r="AS138" s="19">
        <v>121.5</v>
      </c>
      <c r="AT138" s="19">
        <v>147.5</v>
      </c>
      <c r="AU138" s="19">
        <v>126</v>
      </c>
      <c r="AV138" s="19">
        <v>74</v>
      </c>
      <c r="AW138" s="19">
        <v>129</v>
      </c>
      <c r="AX138" s="19">
        <v>1127</v>
      </c>
      <c r="AY138" s="19">
        <v>0</v>
      </c>
      <c r="AZ138" s="19">
        <v>354.5</v>
      </c>
      <c r="BA138" s="19">
        <v>184</v>
      </c>
      <c r="BB138" s="19">
        <v>93.5</v>
      </c>
      <c r="BC138" s="19">
        <v>73.5</v>
      </c>
      <c r="BD138" s="19">
        <v>0</v>
      </c>
      <c r="BE138" s="19">
        <v>0</v>
      </c>
      <c r="BF138" s="19">
        <v>0</v>
      </c>
      <c r="BG138" s="19">
        <v>0</v>
      </c>
      <c r="BH138" s="19">
        <v>0</v>
      </c>
      <c r="BI138" s="19">
        <v>0.05</v>
      </c>
      <c r="BJ138" s="19">
        <v>0</v>
      </c>
      <c r="BK138" s="19">
        <v>0.01</v>
      </c>
      <c r="BL138" s="19">
        <v>0</v>
      </c>
      <c r="BM138" s="19">
        <v>0</v>
      </c>
      <c r="BN138" s="19">
        <v>0.05</v>
      </c>
      <c r="BO138" s="19">
        <v>0</v>
      </c>
      <c r="BP138" s="19">
        <v>0</v>
      </c>
      <c r="BQ138" s="19">
        <v>0</v>
      </c>
      <c r="BR138" s="19">
        <v>0.01</v>
      </c>
      <c r="BS138" s="19">
        <v>0.04</v>
      </c>
      <c r="BT138" s="19">
        <v>0</v>
      </c>
      <c r="BU138" s="19">
        <v>0</v>
      </c>
      <c r="BV138" s="19">
        <v>0.18</v>
      </c>
      <c r="BW138" s="19">
        <v>0.01</v>
      </c>
      <c r="BX138" s="19">
        <v>0</v>
      </c>
      <c r="BY138" s="19">
        <v>0</v>
      </c>
      <c r="BZ138" s="19">
        <v>0</v>
      </c>
      <c r="CA138" s="19">
        <v>0</v>
      </c>
      <c r="CB138" s="19">
        <v>18.899999999999999</v>
      </c>
      <c r="CC138" s="21">
        <v>0</v>
      </c>
      <c r="CE138" s="19">
        <v>0</v>
      </c>
      <c r="CG138" s="19">
        <v>0</v>
      </c>
      <c r="CH138" s="19">
        <v>0</v>
      </c>
      <c r="CI138" s="19">
        <v>0</v>
      </c>
      <c r="CJ138" s="19">
        <v>0</v>
      </c>
      <c r="CK138" s="19">
        <v>0</v>
      </c>
      <c r="CL138" s="19">
        <v>0</v>
      </c>
      <c r="CM138" s="19">
        <v>0</v>
      </c>
      <c r="CN138" s="19">
        <v>0</v>
      </c>
      <c r="CO138" s="19">
        <v>0</v>
      </c>
      <c r="CP138" s="19">
        <v>0</v>
      </c>
      <c r="CQ138" s="19">
        <v>0</v>
      </c>
    </row>
    <row r="139" spans="1:95" s="27" customFormat="1" ht="14" x14ac:dyDescent="0.3">
      <c r="B139" s="25" t="s">
        <v>96</v>
      </c>
      <c r="C139" s="26"/>
      <c r="D139" s="26">
        <v>19.71</v>
      </c>
      <c r="E139" s="26">
        <v>7.24</v>
      </c>
      <c r="F139" s="26">
        <v>14.23</v>
      </c>
      <c r="G139" s="26">
        <v>0.4</v>
      </c>
      <c r="H139" s="26">
        <v>99.77</v>
      </c>
      <c r="I139" s="26">
        <v>602.23</v>
      </c>
      <c r="J139" s="27">
        <v>5.21</v>
      </c>
      <c r="K139" s="27">
        <v>2.2999999999999998</v>
      </c>
      <c r="L139" s="27">
        <v>5.1100000000000003</v>
      </c>
      <c r="M139" s="27">
        <v>0</v>
      </c>
      <c r="N139" s="27">
        <v>19.07</v>
      </c>
      <c r="O139" s="27">
        <v>76.37</v>
      </c>
      <c r="P139" s="27">
        <v>4.32</v>
      </c>
      <c r="Q139" s="27">
        <v>0</v>
      </c>
      <c r="R139" s="27">
        <v>0</v>
      </c>
      <c r="S139" s="27">
        <v>0.36</v>
      </c>
      <c r="T139" s="27">
        <v>2.0499999999999998</v>
      </c>
      <c r="U139" s="27">
        <v>278.26</v>
      </c>
      <c r="V139" s="27">
        <v>303.75</v>
      </c>
      <c r="W139" s="27">
        <v>271.14999999999998</v>
      </c>
      <c r="X139" s="27">
        <v>47.09</v>
      </c>
      <c r="Y139" s="27">
        <v>178.28</v>
      </c>
      <c r="Z139" s="27">
        <v>2.35</v>
      </c>
      <c r="AA139" s="27">
        <v>129.13</v>
      </c>
      <c r="AB139" s="27">
        <v>43.75</v>
      </c>
      <c r="AC139" s="27">
        <v>66.09</v>
      </c>
      <c r="AD139" s="27">
        <v>3.45</v>
      </c>
      <c r="AE139" s="27">
        <v>0.47</v>
      </c>
      <c r="AF139" s="27">
        <v>0.5</v>
      </c>
      <c r="AG139" s="27">
        <v>5.97</v>
      </c>
      <c r="AH139" s="27">
        <v>3.96</v>
      </c>
      <c r="AI139" s="27">
        <v>11.31</v>
      </c>
      <c r="AJ139" s="27">
        <v>0</v>
      </c>
      <c r="AK139" s="27">
        <v>493.54</v>
      </c>
      <c r="AL139" s="27">
        <v>451.06</v>
      </c>
      <c r="AM139" s="27">
        <v>844.22</v>
      </c>
      <c r="AN139" s="27">
        <v>265.05</v>
      </c>
      <c r="AO139" s="27">
        <v>161.16999999999999</v>
      </c>
      <c r="AP139" s="27">
        <v>326.95</v>
      </c>
      <c r="AQ139" s="27">
        <v>105.89</v>
      </c>
      <c r="AR139" s="27">
        <v>523.57000000000005</v>
      </c>
      <c r="AS139" s="27">
        <v>345.89</v>
      </c>
      <c r="AT139" s="27">
        <v>418.4</v>
      </c>
      <c r="AU139" s="27">
        <v>357.79</v>
      </c>
      <c r="AV139" s="27">
        <v>210.16</v>
      </c>
      <c r="AW139" s="27">
        <v>366.41</v>
      </c>
      <c r="AX139" s="27">
        <v>3213.25</v>
      </c>
      <c r="AY139" s="27">
        <v>0</v>
      </c>
      <c r="AZ139" s="27">
        <v>1011.82</v>
      </c>
      <c r="BA139" s="27">
        <v>523.98</v>
      </c>
      <c r="BB139" s="27">
        <v>263.95</v>
      </c>
      <c r="BC139" s="27">
        <v>208.85</v>
      </c>
      <c r="BD139" s="27">
        <v>0.18</v>
      </c>
      <c r="BE139" s="27">
        <v>0.04</v>
      </c>
      <c r="BF139" s="27">
        <v>0.03</v>
      </c>
      <c r="BG139" s="27">
        <v>0.09</v>
      </c>
      <c r="BH139" s="27">
        <v>0.12</v>
      </c>
      <c r="BI139" s="27">
        <v>0.42</v>
      </c>
      <c r="BJ139" s="27">
        <v>0</v>
      </c>
      <c r="BK139" s="27">
        <v>1.48</v>
      </c>
      <c r="BL139" s="27">
        <v>0</v>
      </c>
      <c r="BM139" s="27">
        <v>0.49</v>
      </c>
      <c r="BN139" s="27">
        <v>0.05</v>
      </c>
      <c r="BO139" s="27">
        <v>0.02</v>
      </c>
      <c r="BP139" s="27">
        <v>0</v>
      </c>
      <c r="BQ139" s="27">
        <v>0</v>
      </c>
      <c r="BR139" s="27">
        <v>0.15</v>
      </c>
      <c r="BS139" s="27">
        <v>1.88</v>
      </c>
      <c r="BT139" s="27">
        <v>0</v>
      </c>
      <c r="BU139" s="27">
        <v>0</v>
      </c>
      <c r="BV139" s="27">
        <v>2.38</v>
      </c>
      <c r="BW139" s="27">
        <v>0.02</v>
      </c>
      <c r="BX139" s="27">
        <v>0</v>
      </c>
      <c r="BY139" s="27">
        <v>0</v>
      </c>
      <c r="BZ139" s="27">
        <v>0</v>
      </c>
      <c r="CA139" s="27">
        <v>0</v>
      </c>
      <c r="CB139" s="27">
        <v>317.26</v>
      </c>
      <c r="CC139" s="26">
        <f>SUM($CC$134:$CC$138)</f>
        <v>0</v>
      </c>
      <c r="CD139" s="27">
        <f>$I$139/$I$150*100</f>
        <v>42.407576931202037</v>
      </c>
      <c r="CE139" s="27">
        <v>136.41999999999999</v>
      </c>
      <c r="CG139" s="27">
        <v>0</v>
      </c>
      <c r="CH139" s="27">
        <v>0</v>
      </c>
      <c r="CI139" s="27">
        <v>0</v>
      </c>
      <c r="CJ139" s="27">
        <v>0</v>
      </c>
      <c r="CK139" s="27">
        <v>0</v>
      </c>
      <c r="CL139" s="27">
        <v>0</v>
      </c>
      <c r="CM139" s="27">
        <v>0</v>
      </c>
      <c r="CN139" s="27">
        <v>0</v>
      </c>
      <c r="CO139" s="27">
        <v>0</v>
      </c>
      <c r="CP139" s="27">
        <v>0</v>
      </c>
      <c r="CQ139" s="27">
        <v>0</v>
      </c>
    </row>
    <row r="140" spans="1:95" s="5" customFormat="1" ht="14" x14ac:dyDescent="0.3">
      <c r="B140" s="16" t="s">
        <v>97</v>
      </c>
      <c r="C140" s="11"/>
      <c r="D140" s="11" t="s">
        <v>98</v>
      </c>
      <c r="E140" s="11"/>
      <c r="F140" s="11" t="s">
        <v>99</v>
      </c>
      <c r="G140" s="11"/>
      <c r="H140" s="11" t="s">
        <v>100</v>
      </c>
      <c r="I140" s="11" t="s">
        <v>101</v>
      </c>
      <c r="AC140" s="5" t="s">
        <v>102</v>
      </c>
      <c r="AE140" s="5" t="s">
        <v>103</v>
      </c>
      <c r="AF140" s="5" t="s">
        <v>103</v>
      </c>
      <c r="AI140" s="5" t="s">
        <v>104</v>
      </c>
      <c r="CC140" s="11"/>
    </row>
    <row r="141" spans="1:95" s="5" customFormat="1" ht="14" x14ac:dyDescent="0.3">
      <c r="B141" s="18" t="s">
        <v>105</v>
      </c>
      <c r="C141" s="11"/>
      <c r="D141" s="11"/>
      <c r="E141" s="11"/>
      <c r="F141" s="11"/>
      <c r="G141" s="11"/>
      <c r="H141" s="11"/>
      <c r="I141" s="11"/>
      <c r="CC141" s="11"/>
    </row>
    <row r="142" spans="1:95" s="22" customFormat="1" ht="28" x14ac:dyDescent="0.3">
      <c r="A142" s="22" t="str">
        <f>"15"</f>
        <v>15</v>
      </c>
      <c r="B142" s="23" t="s">
        <v>153</v>
      </c>
      <c r="C142" s="24" t="str">
        <f>"110"</f>
        <v>110</v>
      </c>
      <c r="D142" s="24">
        <v>0.86</v>
      </c>
      <c r="E142" s="24">
        <v>0</v>
      </c>
      <c r="F142" s="24">
        <v>5.18</v>
      </c>
      <c r="G142" s="24">
        <v>0</v>
      </c>
      <c r="H142" s="24">
        <v>5.29</v>
      </c>
      <c r="I142" s="24">
        <v>69.341437131999996</v>
      </c>
      <c r="J142" s="22">
        <v>0</v>
      </c>
      <c r="K142" s="22">
        <v>0</v>
      </c>
      <c r="L142" s="22">
        <v>0</v>
      </c>
      <c r="M142" s="22">
        <v>0</v>
      </c>
      <c r="N142" s="22">
        <v>3.95</v>
      </c>
      <c r="O142" s="22">
        <v>0.16</v>
      </c>
      <c r="P142" s="22">
        <v>1.18</v>
      </c>
      <c r="Q142" s="22">
        <v>0</v>
      </c>
      <c r="R142" s="22">
        <v>0</v>
      </c>
      <c r="S142" s="22">
        <v>0.42</v>
      </c>
      <c r="T142" s="22">
        <v>0.97</v>
      </c>
      <c r="U142" s="22">
        <v>1.36</v>
      </c>
      <c r="V142" s="22">
        <v>173.04</v>
      </c>
      <c r="W142" s="22">
        <v>16.510000000000002</v>
      </c>
      <c r="X142" s="22">
        <v>13.28</v>
      </c>
      <c r="Y142" s="22">
        <v>28.16</v>
      </c>
      <c r="Z142" s="22">
        <v>0.61</v>
      </c>
      <c r="AA142" s="22">
        <v>0</v>
      </c>
      <c r="AB142" s="22">
        <v>304.48</v>
      </c>
      <c r="AC142" s="22">
        <v>63.28</v>
      </c>
      <c r="AD142" s="22">
        <v>0.37</v>
      </c>
      <c r="AE142" s="22">
        <v>0.03</v>
      </c>
      <c r="AF142" s="22">
        <v>0.03</v>
      </c>
      <c r="AG142" s="22">
        <v>0.25</v>
      </c>
      <c r="AH142" s="22">
        <v>0.47</v>
      </c>
      <c r="AI142" s="22">
        <v>6.27</v>
      </c>
      <c r="AJ142" s="22">
        <v>0</v>
      </c>
      <c r="AK142" s="22">
        <v>18.55</v>
      </c>
      <c r="AL142" s="22">
        <v>17.54</v>
      </c>
      <c r="AM142" s="22">
        <v>24.57</v>
      </c>
      <c r="AN142" s="22">
        <v>25.03</v>
      </c>
      <c r="AO142" s="22">
        <v>4.83</v>
      </c>
      <c r="AP142" s="22">
        <v>18.809999999999999</v>
      </c>
      <c r="AQ142" s="22">
        <v>4.9400000000000004</v>
      </c>
      <c r="AR142" s="22">
        <v>15.88</v>
      </c>
      <c r="AS142" s="22">
        <v>19.510000000000002</v>
      </c>
      <c r="AT142" s="22">
        <v>23.73</v>
      </c>
      <c r="AU142" s="22">
        <v>74.95</v>
      </c>
      <c r="AV142" s="22">
        <v>9.9</v>
      </c>
      <c r="AW142" s="22">
        <v>17.170000000000002</v>
      </c>
      <c r="AX142" s="22">
        <v>261.35000000000002</v>
      </c>
      <c r="AY142" s="22">
        <v>0</v>
      </c>
      <c r="AZ142" s="22">
        <v>13.33</v>
      </c>
      <c r="BA142" s="22">
        <v>19.399999999999999</v>
      </c>
      <c r="BB142" s="22">
        <v>17.12</v>
      </c>
      <c r="BC142" s="22">
        <v>4.29</v>
      </c>
      <c r="BD142" s="22">
        <v>0</v>
      </c>
      <c r="BE142" s="22">
        <v>0</v>
      </c>
      <c r="BF142" s="22">
        <v>0</v>
      </c>
      <c r="BG142" s="22">
        <v>0</v>
      </c>
      <c r="BH142" s="22">
        <v>0</v>
      </c>
      <c r="BI142" s="22">
        <v>0</v>
      </c>
      <c r="BJ142" s="22">
        <v>0</v>
      </c>
      <c r="BK142" s="22">
        <v>0</v>
      </c>
      <c r="BL142" s="22">
        <v>0</v>
      </c>
      <c r="BM142" s="22">
        <v>0</v>
      </c>
      <c r="BN142" s="22">
        <v>0</v>
      </c>
      <c r="BO142" s="22">
        <v>0</v>
      </c>
      <c r="BP142" s="22">
        <v>0</v>
      </c>
      <c r="BQ142" s="22">
        <v>0</v>
      </c>
      <c r="BR142" s="22">
        <v>0</v>
      </c>
      <c r="BS142" s="22">
        <v>0</v>
      </c>
      <c r="BT142" s="22">
        <v>0</v>
      </c>
      <c r="BU142" s="22">
        <v>0</v>
      </c>
      <c r="BV142" s="22">
        <v>0.01</v>
      </c>
      <c r="BW142" s="22">
        <v>0</v>
      </c>
      <c r="BX142" s="22">
        <v>0</v>
      </c>
      <c r="BY142" s="22">
        <v>0</v>
      </c>
      <c r="BZ142" s="22">
        <v>0</v>
      </c>
      <c r="CA142" s="22">
        <v>0</v>
      </c>
      <c r="CB142" s="22">
        <v>98.69</v>
      </c>
      <c r="CC142" s="24">
        <v>0</v>
      </c>
      <c r="CE142" s="22">
        <v>50.75</v>
      </c>
      <c r="CG142" s="22">
        <v>0</v>
      </c>
      <c r="CH142" s="22">
        <v>0</v>
      </c>
      <c r="CI142" s="22">
        <v>0</v>
      </c>
      <c r="CJ142" s="22">
        <v>0</v>
      </c>
      <c r="CK142" s="22">
        <v>0</v>
      </c>
      <c r="CL142" s="22">
        <v>0</v>
      </c>
      <c r="CM142" s="22">
        <v>0</v>
      </c>
      <c r="CN142" s="22">
        <v>0</v>
      </c>
      <c r="CO142" s="22">
        <v>0</v>
      </c>
      <c r="CP142" s="22">
        <v>1.1000000000000001</v>
      </c>
      <c r="CQ142" s="22">
        <v>0.4</v>
      </c>
    </row>
    <row r="143" spans="1:95" s="22" customFormat="1" ht="14" x14ac:dyDescent="0.3">
      <c r="A143" s="22" t="str">
        <f>"56"</f>
        <v>56</v>
      </c>
      <c r="B143" s="23" t="s">
        <v>154</v>
      </c>
      <c r="C143" s="24" t="str">
        <f>"300"</f>
        <v>300</v>
      </c>
      <c r="D143" s="24">
        <v>2.88</v>
      </c>
      <c r="E143" s="24">
        <v>0.32</v>
      </c>
      <c r="F143" s="24">
        <v>6.01</v>
      </c>
      <c r="G143" s="24">
        <v>0</v>
      </c>
      <c r="H143" s="24">
        <v>21</v>
      </c>
      <c r="I143" s="24">
        <v>147.70287719999999</v>
      </c>
      <c r="J143" s="22">
        <v>4.1100000000000003</v>
      </c>
      <c r="K143" s="22">
        <v>0.12</v>
      </c>
      <c r="L143" s="22">
        <v>4.1100000000000003</v>
      </c>
      <c r="M143" s="22">
        <v>0</v>
      </c>
      <c r="N143" s="22">
        <v>2.96</v>
      </c>
      <c r="O143" s="22">
        <v>15.92</v>
      </c>
      <c r="P143" s="22">
        <v>2.13</v>
      </c>
      <c r="Q143" s="22">
        <v>0</v>
      </c>
      <c r="R143" s="22">
        <v>0</v>
      </c>
      <c r="S143" s="22">
        <v>0.45</v>
      </c>
      <c r="T143" s="22">
        <v>2.39</v>
      </c>
      <c r="U143" s="22">
        <v>159.04</v>
      </c>
      <c r="V143" s="22">
        <v>523.80999999999995</v>
      </c>
      <c r="W143" s="22">
        <v>28.94</v>
      </c>
      <c r="X143" s="22">
        <v>27.9</v>
      </c>
      <c r="Y143" s="22">
        <v>82.12</v>
      </c>
      <c r="Z143" s="22">
        <v>1.05</v>
      </c>
      <c r="AA143" s="22">
        <v>27.79</v>
      </c>
      <c r="AB143" s="22">
        <v>1191.07</v>
      </c>
      <c r="AC143" s="22">
        <v>294.14</v>
      </c>
      <c r="AD143" s="22">
        <v>0.33</v>
      </c>
      <c r="AE143" s="22">
        <v>0.1</v>
      </c>
      <c r="AF143" s="22">
        <v>0.08</v>
      </c>
      <c r="AG143" s="22">
        <v>1.1599999999999999</v>
      </c>
      <c r="AH143" s="22">
        <v>2.12</v>
      </c>
      <c r="AI143" s="22">
        <v>8.0500000000000007</v>
      </c>
      <c r="AJ143" s="22">
        <v>0</v>
      </c>
      <c r="AK143" s="22">
        <v>48.04</v>
      </c>
      <c r="AL143" s="22">
        <v>57.53</v>
      </c>
      <c r="AM143" s="22">
        <v>77.02</v>
      </c>
      <c r="AN143" s="22">
        <v>73.23</v>
      </c>
      <c r="AO143" s="22">
        <v>16.739999999999998</v>
      </c>
      <c r="AP143" s="22">
        <v>50.65</v>
      </c>
      <c r="AQ143" s="22">
        <v>24.68</v>
      </c>
      <c r="AR143" s="22">
        <v>65.3</v>
      </c>
      <c r="AS143" s="22">
        <v>73.52</v>
      </c>
      <c r="AT143" s="22">
        <v>156.51</v>
      </c>
      <c r="AU143" s="22">
        <v>109.35</v>
      </c>
      <c r="AV143" s="22">
        <v>22.89</v>
      </c>
      <c r="AW143" s="22">
        <v>54.99</v>
      </c>
      <c r="AX143" s="22">
        <v>397.3</v>
      </c>
      <c r="AY143" s="22">
        <v>0</v>
      </c>
      <c r="AZ143" s="22">
        <v>84.26</v>
      </c>
      <c r="BA143" s="22">
        <v>51.22</v>
      </c>
      <c r="BB143" s="22">
        <v>40.99</v>
      </c>
      <c r="BC143" s="22">
        <v>22.21</v>
      </c>
      <c r="BD143" s="22">
        <v>0.16</v>
      </c>
      <c r="BE143" s="22">
        <v>0.04</v>
      </c>
      <c r="BF143" s="22">
        <v>0.03</v>
      </c>
      <c r="BG143" s="22">
        <v>0.08</v>
      </c>
      <c r="BH143" s="22">
        <v>0.1</v>
      </c>
      <c r="BI143" s="22">
        <v>0.33</v>
      </c>
      <c r="BJ143" s="22">
        <v>0</v>
      </c>
      <c r="BK143" s="22">
        <v>1.1100000000000001</v>
      </c>
      <c r="BL143" s="22">
        <v>0</v>
      </c>
      <c r="BM143" s="22">
        <v>0.33</v>
      </c>
      <c r="BN143" s="22">
        <v>0</v>
      </c>
      <c r="BO143" s="22">
        <v>0</v>
      </c>
      <c r="BP143" s="22">
        <v>0</v>
      </c>
      <c r="BQ143" s="22">
        <v>0</v>
      </c>
      <c r="BR143" s="22">
        <v>0.12</v>
      </c>
      <c r="BS143" s="22">
        <v>1.0900000000000001</v>
      </c>
      <c r="BT143" s="22">
        <v>0</v>
      </c>
      <c r="BU143" s="22">
        <v>0</v>
      </c>
      <c r="BV143" s="22">
        <v>0.14000000000000001</v>
      </c>
      <c r="BW143" s="22">
        <v>0</v>
      </c>
      <c r="BX143" s="22">
        <v>0</v>
      </c>
      <c r="BY143" s="22">
        <v>0</v>
      </c>
      <c r="BZ143" s="22">
        <v>0</v>
      </c>
      <c r="CA143" s="22">
        <v>0</v>
      </c>
      <c r="CB143" s="22">
        <v>341.36</v>
      </c>
      <c r="CC143" s="24">
        <v>0</v>
      </c>
      <c r="CE143" s="22">
        <v>226.3</v>
      </c>
      <c r="CG143" s="22">
        <v>0</v>
      </c>
      <c r="CH143" s="22">
        <v>0</v>
      </c>
      <c r="CI143" s="22">
        <v>0</v>
      </c>
      <c r="CJ143" s="22">
        <v>0</v>
      </c>
      <c r="CK143" s="22">
        <v>0</v>
      </c>
      <c r="CL143" s="22">
        <v>0</v>
      </c>
      <c r="CM143" s="22">
        <v>0</v>
      </c>
      <c r="CN143" s="22">
        <v>0</v>
      </c>
      <c r="CO143" s="22">
        <v>0</v>
      </c>
      <c r="CP143" s="22">
        <v>0</v>
      </c>
      <c r="CQ143" s="22">
        <v>0.4</v>
      </c>
    </row>
    <row r="144" spans="1:95" s="22" customFormat="1" ht="14" x14ac:dyDescent="0.3">
      <c r="A144" s="22" t="str">
        <f>"101"</f>
        <v>101</v>
      </c>
      <c r="B144" s="23" t="s">
        <v>155</v>
      </c>
      <c r="C144" s="24" t="str">
        <f>"200"</f>
        <v>200</v>
      </c>
      <c r="D144" s="24">
        <v>20.22</v>
      </c>
      <c r="E144" s="24">
        <v>17.68</v>
      </c>
      <c r="F144" s="24">
        <v>20.190000000000001</v>
      </c>
      <c r="G144" s="24">
        <v>0</v>
      </c>
      <c r="H144" s="24">
        <v>21.99</v>
      </c>
      <c r="I144" s="24">
        <v>346.40498533333363</v>
      </c>
      <c r="J144" s="22">
        <v>0</v>
      </c>
      <c r="K144" s="22">
        <v>0</v>
      </c>
      <c r="L144" s="22">
        <v>0</v>
      </c>
      <c r="M144" s="22">
        <v>0</v>
      </c>
      <c r="N144" s="22">
        <v>4.34</v>
      </c>
      <c r="O144" s="22">
        <v>15.26</v>
      </c>
      <c r="P144" s="22">
        <v>2.4</v>
      </c>
      <c r="Q144" s="22">
        <v>0</v>
      </c>
      <c r="R144" s="22">
        <v>0</v>
      </c>
      <c r="S144" s="22">
        <v>0</v>
      </c>
      <c r="T144" s="22">
        <v>3.08</v>
      </c>
      <c r="U144" s="22">
        <v>205.49</v>
      </c>
      <c r="V144" s="22">
        <v>943.52</v>
      </c>
      <c r="W144" s="22">
        <v>30.55</v>
      </c>
      <c r="X144" s="22">
        <v>49.46</v>
      </c>
      <c r="Y144" s="22">
        <v>256.5</v>
      </c>
      <c r="Z144" s="22">
        <v>3.78</v>
      </c>
      <c r="AA144" s="22">
        <v>0</v>
      </c>
      <c r="AB144" s="22">
        <v>50.09</v>
      </c>
      <c r="AC144" s="22">
        <v>0</v>
      </c>
      <c r="AD144" s="22">
        <v>0</v>
      </c>
      <c r="AE144" s="22">
        <v>0.11</v>
      </c>
      <c r="AF144" s="22">
        <v>0.16</v>
      </c>
      <c r="AG144" s="22">
        <v>4.5999999999999996</v>
      </c>
      <c r="AH144" s="22">
        <v>0</v>
      </c>
      <c r="AI144" s="22">
        <v>2.72</v>
      </c>
      <c r="AJ144" s="22">
        <v>0</v>
      </c>
      <c r="AK144" s="22">
        <v>0</v>
      </c>
      <c r="AL144" s="22">
        <v>0</v>
      </c>
      <c r="AM144" s="22">
        <v>0</v>
      </c>
      <c r="AN144" s="22">
        <v>0</v>
      </c>
      <c r="AO144" s="22">
        <v>0</v>
      </c>
      <c r="AP144" s="22">
        <v>0</v>
      </c>
      <c r="AQ144" s="22">
        <v>0</v>
      </c>
      <c r="AR144" s="22">
        <v>0</v>
      </c>
      <c r="AS144" s="22">
        <v>0</v>
      </c>
      <c r="AT144" s="22">
        <v>0</v>
      </c>
      <c r="AU144" s="22">
        <v>0</v>
      </c>
      <c r="AV144" s="22">
        <v>0</v>
      </c>
      <c r="AW144" s="22">
        <v>0</v>
      </c>
      <c r="AX144" s="22">
        <v>0</v>
      </c>
      <c r="AY144" s="22">
        <v>0</v>
      </c>
      <c r="AZ144" s="22">
        <v>0</v>
      </c>
      <c r="BA144" s="22">
        <v>0</v>
      </c>
      <c r="BB144" s="22">
        <v>0</v>
      </c>
      <c r="BC144" s="22">
        <v>0</v>
      </c>
      <c r="BD144" s="22">
        <v>0</v>
      </c>
      <c r="BE144" s="22">
        <v>0</v>
      </c>
      <c r="BF144" s="22">
        <v>0</v>
      </c>
      <c r="BG144" s="22">
        <v>0</v>
      </c>
      <c r="BH144" s="22">
        <v>0</v>
      </c>
      <c r="BI144" s="22">
        <v>0</v>
      </c>
      <c r="BJ144" s="22">
        <v>0</v>
      </c>
      <c r="BK144" s="22">
        <v>0</v>
      </c>
      <c r="BL144" s="22">
        <v>0</v>
      </c>
      <c r="BM144" s="22">
        <v>0</v>
      </c>
      <c r="BN144" s="22">
        <v>0</v>
      </c>
      <c r="BO144" s="22">
        <v>0</v>
      </c>
      <c r="BP144" s="22">
        <v>0</v>
      </c>
      <c r="BQ144" s="22">
        <v>0</v>
      </c>
      <c r="BR144" s="22">
        <v>0</v>
      </c>
      <c r="BS144" s="22">
        <v>0</v>
      </c>
      <c r="BT144" s="22">
        <v>0</v>
      </c>
      <c r="BU144" s="22">
        <v>0</v>
      </c>
      <c r="BV144" s="22">
        <v>0</v>
      </c>
      <c r="BW144" s="22">
        <v>0</v>
      </c>
      <c r="BX144" s="22">
        <v>0</v>
      </c>
      <c r="BY144" s="22">
        <v>0</v>
      </c>
      <c r="BZ144" s="22">
        <v>0</v>
      </c>
      <c r="CA144" s="22">
        <v>0</v>
      </c>
      <c r="CB144" s="22">
        <v>0</v>
      </c>
      <c r="CC144" s="24">
        <v>0</v>
      </c>
      <c r="CE144" s="22">
        <v>8.35</v>
      </c>
      <c r="CG144" s="22">
        <v>0</v>
      </c>
      <c r="CH144" s="22">
        <v>0</v>
      </c>
      <c r="CI144" s="22">
        <v>0</v>
      </c>
      <c r="CJ144" s="22">
        <v>0</v>
      </c>
      <c r="CK144" s="22">
        <v>0</v>
      </c>
      <c r="CL144" s="22">
        <v>0</v>
      </c>
      <c r="CM144" s="22">
        <v>0</v>
      </c>
      <c r="CN144" s="22">
        <v>0</v>
      </c>
      <c r="CO144" s="22">
        <v>0</v>
      </c>
      <c r="CP144" s="22">
        <v>0</v>
      </c>
      <c r="CQ144" s="22">
        <v>0.56000000000000005</v>
      </c>
    </row>
    <row r="145" spans="1:95" s="22" customFormat="1" ht="14" x14ac:dyDescent="0.3">
      <c r="A145" s="22" t="str">
        <f>"310"</f>
        <v>310</v>
      </c>
      <c r="B145" s="23" t="s">
        <v>110</v>
      </c>
      <c r="C145" s="24" t="str">
        <f>"200"</f>
        <v>200</v>
      </c>
      <c r="D145" s="24">
        <v>0.53</v>
      </c>
      <c r="E145" s="24">
        <v>0.17</v>
      </c>
      <c r="F145" s="24">
        <v>0.06</v>
      </c>
      <c r="G145" s="24">
        <v>0</v>
      </c>
      <c r="H145" s="24">
        <v>32.22</v>
      </c>
      <c r="I145" s="24">
        <v>122.85033287999998</v>
      </c>
      <c r="J145" s="22">
        <v>0</v>
      </c>
      <c r="K145" s="22">
        <v>0</v>
      </c>
      <c r="L145" s="22">
        <v>0</v>
      </c>
      <c r="M145" s="22">
        <v>0</v>
      </c>
      <c r="N145" s="22">
        <v>30.67</v>
      </c>
      <c r="O145" s="22">
        <v>0.25</v>
      </c>
      <c r="P145" s="22">
        <v>1.3</v>
      </c>
      <c r="Q145" s="22">
        <v>0</v>
      </c>
      <c r="R145" s="22">
        <v>0</v>
      </c>
      <c r="S145" s="22">
        <v>0</v>
      </c>
      <c r="T145" s="22">
        <v>0.38</v>
      </c>
      <c r="U145" s="22">
        <v>0.2</v>
      </c>
      <c r="V145" s="22">
        <v>124.52</v>
      </c>
      <c r="W145" s="22">
        <v>14.19</v>
      </c>
      <c r="X145" s="22">
        <v>8.07</v>
      </c>
      <c r="Y145" s="22">
        <v>10.59</v>
      </c>
      <c r="Z145" s="22">
        <v>0.89</v>
      </c>
      <c r="AA145" s="22">
        <v>0</v>
      </c>
      <c r="AB145" s="22">
        <v>115.34</v>
      </c>
      <c r="AC145" s="22">
        <v>0</v>
      </c>
      <c r="AD145" s="22">
        <v>0</v>
      </c>
      <c r="AE145" s="22">
        <v>0.06</v>
      </c>
      <c r="AF145" s="22">
        <v>0.19</v>
      </c>
      <c r="AG145" s="22">
        <v>0.3</v>
      </c>
      <c r="AH145" s="22">
        <v>0</v>
      </c>
      <c r="AI145" s="22">
        <v>0.11</v>
      </c>
      <c r="AJ145" s="22">
        <v>0</v>
      </c>
      <c r="AK145" s="22">
        <v>0</v>
      </c>
      <c r="AL145" s="22">
        <v>0</v>
      </c>
      <c r="AM145" s="22">
        <v>0</v>
      </c>
      <c r="AN145" s="22">
        <v>0</v>
      </c>
      <c r="AO145" s="22">
        <v>0</v>
      </c>
      <c r="AP145" s="22">
        <v>0</v>
      </c>
      <c r="AQ145" s="22">
        <v>0</v>
      </c>
      <c r="AR145" s="22">
        <v>0</v>
      </c>
      <c r="AS145" s="22">
        <v>0</v>
      </c>
      <c r="AT145" s="22">
        <v>0</v>
      </c>
      <c r="AU145" s="22">
        <v>0</v>
      </c>
      <c r="AV145" s="22">
        <v>0</v>
      </c>
      <c r="AW145" s="22">
        <v>0</v>
      </c>
      <c r="AX145" s="22">
        <v>0</v>
      </c>
      <c r="AY145" s="22">
        <v>0</v>
      </c>
      <c r="AZ145" s="22">
        <v>0</v>
      </c>
      <c r="BA145" s="22">
        <v>0</v>
      </c>
      <c r="BB145" s="22">
        <v>0</v>
      </c>
      <c r="BC145" s="22">
        <v>0</v>
      </c>
      <c r="BD145" s="22">
        <v>0</v>
      </c>
      <c r="BE145" s="22">
        <v>0</v>
      </c>
      <c r="BF145" s="22">
        <v>0</v>
      </c>
      <c r="BG145" s="22">
        <v>0</v>
      </c>
      <c r="BH145" s="22">
        <v>0</v>
      </c>
      <c r="BI145" s="22">
        <v>0</v>
      </c>
      <c r="BJ145" s="22">
        <v>0</v>
      </c>
      <c r="BK145" s="22">
        <v>0</v>
      </c>
      <c r="BL145" s="22">
        <v>0</v>
      </c>
      <c r="BM145" s="22">
        <v>0</v>
      </c>
      <c r="BN145" s="22">
        <v>0</v>
      </c>
      <c r="BO145" s="22">
        <v>0</v>
      </c>
      <c r="BP145" s="22">
        <v>0</v>
      </c>
      <c r="BQ145" s="22">
        <v>0</v>
      </c>
      <c r="BR145" s="22">
        <v>0</v>
      </c>
      <c r="BS145" s="22">
        <v>0</v>
      </c>
      <c r="BT145" s="22">
        <v>0</v>
      </c>
      <c r="BU145" s="22">
        <v>0</v>
      </c>
      <c r="BV145" s="22">
        <v>0</v>
      </c>
      <c r="BW145" s="22">
        <v>0</v>
      </c>
      <c r="BX145" s="22">
        <v>0</v>
      </c>
      <c r="BY145" s="22">
        <v>0</v>
      </c>
      <c r="BZ145" s="22">
        <v>0</v>
      </c>
      <c r="CA145" s="22">
        <v>0</v>
      </c>
      <c r="CB145" s="22">
        <v>200.03</v>
      </c>
      <c r="CC145" s="24">
        <v>0</v>
      </c>
      <c r="CE145" s="22">
        <v>19.22</v>
      </c>
      <c r="CG145" s="22">
        <v>0</v>
      </c>
      <c r="CH145" s="22">
        <v>0</v>
      </c>
      <c r="CI145" s="22">
        <v>0</v>
      </c>
      <c r="CJ145" s="22">
        <v>0</v>
      </c>
      <c r="CK145" s="22">
        <v>0</v>
      </c>
      <c r="CL145" s="22">
        <v>0</v>
      </c>
      <c r="CM145" s="22">
        <v>0</v>
      </c>
      <c r="CN145" s="22">
        <v>0</v>
      </c>
      <c r="CO145" s="22">
        <v>0</v>
      </c>
      <c r="CP145" s="22">
        <v>20</v>
      </c>
      <c r="CQ145" s="22">
        <v>0</v>
      </c>
    </row>
    <row r="146" spans="1:95" s="22" customFormat="1" ht="28" x14ac:dyDescent="0.3">
      <c r="A146" s="22" t="str">
        <f>"-"</f>
        <v>-</v>
      </c>
      <c r="B146" s="23" t="s">
        <v>94</v>
      </c>
      <c r="C146" s="24" t="str">
        <f>"30"</f>
        <v>30</v>
      </c>
      <c r="D146" s="24">
        <v>2.2799999999999998</v>
      </c>
      <c r="E146" s="24">
        <v>0</v>
      </c>
      <c r="F146" s="24">
        <v>0.24</v>
      </c>
      <c r="G146" s="24">
        <v>0.24</v>
      </c>
      <c r="H146" s="24">
        <v>15.54</v>
      </c>
      <c r="I146" s="24">
        <v>73.563000000000002</v>
      </c>
      <c r="J146" s="22">
        <v>0.06</v>
      </c>
      <c r="K146" s="22">
        <v>0</v>
      </c>
      <c r="L146" s="22">
        <v>0</v>
      </c>
      <c r="M146" s="22">
        <v>0</v>
      </c>
      <c r="N146" s="22">
        <v>0.21</v>
      </c>
      <c r="O146" s="22">
        <v>14.55</v>
      </c>
      <c r="P146" s="22">
        <v>0.78</v>
      </c>
      <c r="Q146" s="22">
        <v>0</v>
      </c>
      <c r="R146" s="22">
        <v>0</v>
      </c>
      <c r="S146" s="22">
        <v>0.09</v>
      </c>
      <c r="T146" s="22">
        <v>0.51</v>
      </c>
      <c r="U146" s="22">
        <v>149.69999999999999</v>
      </c>
      <c r="V146" s="22">
        <v>27.9</v>
      </c>
      <c r="W146" s="22">
        <v>6</v>
      </c>
      <c r="X146" s="22">
        <v>4.2</v>
      </c>
      <c r="Y146" s="22">
        <v>19.5</v>
      </c>
      <c r="Z146" s="22">
        <v>0.33</v>
      </c>
      <c r="AA146" s="22">
        <v>0</v>
      </c>
      <c r="AB146" s="22">
        <v>0</v>
      </c>
      <c r="AC146" s="22">
        <v>0</v>
      </c>
      <c r="AD146" s="22">
        <v>0.33</v>
      </c>
      <c r="AE146" s="22">
        <v>0.03</v>
      </c>
      <c r="AF146" s="22">
        <v>0.01</v>
      </c>
      <c r="AG146" s="22">
        <v>0.27</v>
      </c>
      <c r="AH146" s="22">
        <v>0.66</v>
      </c>
      <c r="AI146" s="22">
        <v>0</v>
      </c>
      <c r="AJ146" s="22">
        <v>0</v>
      </c>
      <c r="AK146" s="22">
        <v>104.4</v>
      </c>
      <c r="AL146" s="22">
        <v>95.4</v>
      </c>
      <c r="AM146" s="22">
        <v>178.2</v>
      </c>
      <c r="AN146" s="22">
        <v>56.7</v>
      </c>
      <c r="AO146" s="22">
        <v>34.200000000000003</v>
      </c>
      <c r="AP146" s="22">
        <v>69.3</v>
      </c>
      <c r="AQ146" s="22">
        <v>22.2</v>
      </c>
      <c r="AR146" s="22">
        <v>110.4</v>
      </c>
      <c r="AS146" s="22">
        <v>72.900000000000006</v>
      </c>
      <c r="AT146" s="22">
        <v>88.5</v>
      </c>
      <c r="AU146" s="22">
        <v>75.599999999999994</v>
      </c>
      <c r="AV146" s="22">
        <v>44.4</v>
      </c>
      <c r="AW146" s="22">
        <v>77.400000000000006</v>
      </c>
      <c r="AX146" s="22">
        <v>676.2</v>
      </c>
      <c r="AY146" s="22">
        <v>0</v>
      </c>
      <c r="AZ146" s="22">
        <v>212.7</v>
      </c>
      <c r="BA146" s="22">
        <v>110.4</v>
      </c>
      <c r="BB146" s="22">
        <v>56.1</v>
      </c>
      <c r="BC146" s="22">
        <v>44.1</v>
      </c>
      <c r="BD146" s="22">
        <v>0</v>
      </c>
      <c r="BE146" s="22">
        <v>0</v>
      </c>
      <c r="BF146" s="22">
        <v>0</v>
      </c>
      <c r="BG146" s="22">
        <v>0</v>
      </c>
      <c r="BH146" s="22">
        <v>0</v>
      </c>
      <c r="BI146" s="22">
        <v>0.03</v>
      </c>
      <c r="BJ146" s="22">
        <v>0</v>
      </c>
      <c r="BK146" s="22">
        <v>0</v>
      </c>
      <c r="BL146" s="22">
        <v>0</v>
      </c>
      <c r="BM146" s="22">
        <v>0</v>
      </c>
      <c r="BN146" s="22">
        <v>0.03</v>
      </c>
      <c r="BO146" s="22">
        <v>0</v>
      </c>
      <c r="BP146" s="22">
        <v>0</v>
      </c>
      <c r="BQ146" s="22">
        <v>0</v>
      </c>
      <c r="BR146" s="22">
        <v>0</v>
      </c>
      <c r="BS146" s="22">
        <v>0.02</v>
      </c>
      <c r="BT146" s="22">
        <v>0</v>
      </c>
      <c r="BU146" s="22">
        <v>0</v>
      </c>
      <c r="BV146" s="22">
        <v>0.11</v>
      </c>
      <c r="BW146" s="22">
        <v>0.01</v>
      </c>
      <c r="BX146" s="22">
        <v>0</v>
      </c>
      <c r="BY146" s="22">
        <v>0</v>
      </c>
      <c r="BZ146" s="22">
        <v>0</v>
      </c>
      <c r="CA146" s="22">
        <v>0</v>
      </c>
      <c r="CB146" s="22">
        <v>11.34</v>
      </c>
      <c r="CC146" s="24">
        <v>0</v>
      </c>
      <c r="CE146" s="22">
        <v>0</v>
      </c>
      <c r="CG146" s="22">
        <v>0</v>
      </c>
      <c r="CH146" s="22">
        <v>0</v>
      </c>
      <c r="CI146" s="22">
        <v>0</v>
      </c>
      <c r="CJ146" s="22">
        <v>0</v>
      </c>
      <c r="CK146" s="22">
        <v>0</v>
      </c>
      <c r="CL146" s="22">
        <v>0</v>
      </c>
      <c r="CM146" s="22">
        <v>0</v>
      </c>
      <c r="CN146" s="22">
        <v>0</v>
      </c>
      <c r="CO146" s="22">
        <v>0</v>
      </c>
      <c r="CP146" s="22">
        <v>0</v>
      </c>
      <c r="CQ146" s="22">
        <v>0</v>
      </c>
    </row>
    <row r="147" spans="1:95" s="19" customFormat="1" ht="28" x14ac:dyDescent="0.3">
      <c r="A147" s="19" t="str">
        <f>"-"</f>
        <v>-</v>
      </c>
      <c r="B147" s="20" t="s">
        <v>111</v>
      </c>
      <c r="C147" s="21" t="str">
        <f>"30"</f>
        <v>30</v>
      </c>
      <c r="D147" s="21">
        <v>1.98</v>
      </c>
      <c r="E147" s="21">
        <v>0</v>
      </c>
      <c r="F147" s="21">
        <v>0.36</v>
      </c>
      <c r="G147" s="21">
        <v>0.36</v>
      </c>
      <c r="H147" s="21">
        <v>12.51</v>
      </c>
      <c r="I147" s="21">
        <v>58.013999999999996</v>
      </c>
      <c r="J147" s="19">
        <v>0.06</v>
      </c>
      <c r="K147" s="19">
        <v>0</v>
      </c>
      <c r="L147" s="19">
        <v>0</v>
      </c>
      <c r="M147" s="19">
        <v>0</v>
      </c>
      <c r="N147" s="19">
        <v>0.36</v>
      </c>
      <c r="O147" s="19">
        <v>9.66</v>
      </c>
      <c r="P147" s="19">
        <v>2.4900000000000002</v>
      </c>
      <c r="Q147" s="19">
        <v>0</v>
      </c>
      <c r="R147" s="19">
        <v>0</v>
      </c>
      <c r="S147" s="19">
        <v>0.3</v>
      </c>
      <c r="T147" s="19">
        <v>0.75</v>
      </c>
      <c r="U147" s="19">
        <v>183</v>
      </c>
      <c r="V147" s="19">
        <v>73.5</v>
      </c>
      <c r="W147" s="19">
        <v>10.5</v>
      </c>
      <c r="X147" s="19">
        <v>14.1</v>
      </c>
      <c r="Y147" s="19">
        <v>47.4</v>
      </c>
      <c r="Z147" s="19">
        <v>1.17</v>
      </c>
      <c r="AA147" s="19">
        <v>0</v>
      </c>
      <c r="AB147" s="19">
        <v>1.5</v>
      </c>
      <c r="AC147" s="19">
        <v>0.3</v>
      </c>
      <c r="AD147" s="19">
        <v>0.42</v>
      </c>
      <c r="AE147" s="19">
        <v>0.05</v>
      </c>
      <c r="AF147" s="19">
        <v>0.02</v>
      </c>
      <c r="AG147" s="19">
        <v>0.21</v>
      </c>
      <c r="AH147" s="19">
        <v>0.6</v>
      </c>
      <c r="AI147" s="19">
        <v>0</v>
      </c>
      <c r="AJ147" s="19">
        <v>0</v>
      </c>
      <c r="AK147" s="19">
        <v>96.6</v>
      </c>
      <c r="AL147" s="19">
        <v>74.400000000000006</v>
      </c>
      <c r="AM147" s="19">
        <v>128.1</v>
      </c>
      <c r="AN147" s="19">
        <v>66.900000000000006</v>
      </c>
      <c r="AO147" s="19">
        <v>27.9</v>
      </c>
      <c r="AP147" s="19">
        <v>59.4</v>
      </c>
      <c r="AQ147" s="19">
        <v>24</v>
      </c>
      <c r="AR147" s="19">
        <v>111.3</v>
      </c>
      <c r="AS147" s="19">
        <v>89.1</v>
      </c>
      <c r="AT147" s="19">
        <v>87.3</v>
      </c>
      <c r="AU147" s="19">
        <v>139.19999999999999</v>
      </c>
      <c r="AV147" s="19">
        <v>37.200000000000003</v>
      </c>
      <c r="AW147" s="19">
        <v>93</v>
      </c>
      <c r="AX147" s="19">
        <v>458.7</v>
      </c>
      <c r="AY147" s="19">
        <v>0</v>
      </c>
      <c r="AZ147" s="19">
        <v>157.80000000000001</v>
      </c>
      <c r="BA147" s="19">
        <v>87.3</v>
      </c>
      <c r="BB147" s="19">
        <v>54</v>
      </c>
      <c r="BC147" s="19">
        <v>39</v>
      </c>
      <c r="BD147" s="19">
        <v>0</v>
      </c>
      <c r="BE147" s="19">
        <v>0</v>
      </c>
      <c r="BF147" s="19">
        <v>0</v>
      </c>
      <c r="BG147" s="19">
        <v>0</v>
      </c>
      <c r="BH147" s="19">
        <v>0</v>
      </c>
      <c r="BI147" s="19">
        <v>0</v>
      </c>
      <c r="BJ147" s="19">
        <v>0</v>
      </c>
      <c r="BK147" s="19">
        <v>0.04</v>
      </c>
      <c r="BL147" s="19">
        <v>0</v>
      </c>
      <c r="BM147" s="19">
        <v>0</v>
      </c>
      <c r="BN147" s="19">
        <v>0.01</v>
      </c>
      <c r="BO147" s="19">
        <v>0</v>
      </c>
      <c r="BP147" s="19">
        <v>0</v>
      </c>
      <c r="BQ147" s="19">
        <v>0</v>
      </c>
      <c r="BR147" s="19">
        <v>0</v>
      </c>
      <c r="BS147" s="19">
        <v>0.03</v>
      </c>
      <c r="BT147" s="19">
        <v>0</v>
      </c>
      <c r="BU147" s="19">
        <v>0</v>
      </c>
      <c r="BV147" s="19">
        <v>0.14000000000000001</v>
      </c>
      <c r="BW147" s="19">
        <v>0.02</v>
      </c>
      <c r="BX147" s="19">
        <v>0</v>
      </c>
      <c r="BY147" s="19">
        <v>0</v>
      </c>
      <c r="BZ147" s="19">
        <v>0</v>
      </c>
      <c r="CA147" s="19">
        <v>0</v>
      </c>
      <c r="CB147" s="19">
        <v>14.1</v>
      </c>
      <c r="CC147" s="21">
        <v>0</v>
      </c>
      <c r="CE147" s="19">
        <v>0.25</v>
      </c>
      <c r="CG147" s="19">
        <v>0</v>
      </c>
      <c r="CH147" s="19">
        <v>0</v>
      </c>
      <c r="CI147" s="19">
        <v>0</v>
      </c>
      <c r="CJ147" s="19">
        <v>0</v>
      </c>
      <c r="CK147" s="19">
        <v>0</v>
      </c>
      <c r="CL147" s="19">
        <v>0</v>
      </c>
      <c r="CM147" s="19">
        <v>0</v>
      </c>
      <c r="CN147" s="19">
        <v>0</v>
      </c>
      <c r="CO147" s="19">
        <v>0</v>
      </c>
      <c r="CP147" s="19">
        <v>0</v>
      </c>
      <c r="CQ147" s="19">
        <v>0</v>
      </c>
    </row>
    <row r="148" spans="1:95" s="27" customFormat="1" ht="14" x14ac:dyDescent="0.3">
      <c r="B148" s="25" t="s">
        <v>112</v>
      </c>
      <c r="C148" s="26"/>
      <c r="D148" s="26">
        <v>28.75</v>
      </c>
      <c r="E148" s="26">
        <v>18.18</v>
      </c>
      <c r="F148" s="26">
        <v>32.04</v>
      </c>
      <c r="G148" s="26">
        <v>0.6</v>
      </c>
      <c r="H148" s="26">
        <v>108.55</v>
      </c>
      <c r="I148" s="26">
        <v>817.88</v>
      </c>
      <c r="J148" s="27">
        <v>4.2300000000000004</v>
      </c>
      <c r="K148" s="27">
        <v>0.12</v>
      </c>
      <c r="L148" s="27">
        <v>4.1100000000000003</v>
      </c>
      <c r="M148" s="27">
        <v>0</v>
      </c>
      <c r="N148" s="27">
        <v>42.48</v>
      </c>
      <c r="O148" s="27">
        <v>55.8</v>
      </c>
      <c r="P148" s="27">
        <v>10.27</v>
      </c>
      <c r="Q148" s="27">
        <v>0</v>
      </c>
      <c r="R148" s="27">
        <v>0</v>
      </c>
      <c r="S148" s="27">
        <v>1.26</v>
      </c>
      <c r="T148" s="27">
        <v>8.09</v>
      </c>
      <c r="U148" s="27">
        <v>698.8</v>
      </c>
      <c r="V148" s="27">
        <v>1866.28</v>
      </c>
      <c r="W148" s="27">
        <v>106.69</v>
      </c>
      <c r="X148" s="27">
        <v>117</v>
      </c>
      <c r="Y148" s="27">
        <v>444.27</v>
      </c>
      <c r="Z148" s="27">
        <v>7.84</v>
      </c>
      <c r="AA148" s="27">
        <v>27.79</v>
      </c>
      <c r="AB148" s="27">
        <v>1662.49</v>
      </c>
      <c r="AC148" s="27">
        <v>357.73</v>
      </c>
      <c r="AD148" s="27">
        <v>1.45</v>
      </c>
      <c r="AE148" s="27">
        <v>0.39</v>
      </c>
      <c r="AF148" s="27">
        <v>0.49</v>
      </c>
      <c r="AG148" s="27">
        <v>6.79</v>
      </c>
      <c r="AH148" s="27">
        <v>3.85</v>
      </c>
      <c r="AI148" s="27">
        <v>17.149999999999999</v>
      </c>
      <c r="AJ148" s="27">
        <v>0</v>
      </c>
      <c r="AK148" s="27">
        <v>267.60000000000002</v>
      </c>
      <c r="AL148" s="27">
        <v>244.87</v>
      </c>
      <c r="AM148" s="27">
        <v>407.89</v>
      </c>
      <c r="AN148" s="27">
        <v>221.86</v>
      </c>
      <c r="AO148" s="27">
        <v>83.67</v>
      </c>
      <c r="AP148" s="27">
        <v>198.16</v>
      </c>
      <c r="AQ148" s="27">
        <v>75.83</v>
      </c>
      <c r="AR148" s="27">
        <v>302.88</v>
      </c>
      <c r="AS148" s="27">
        <v>255.04</v>
      </c>
      <c r="AT148" s="27">
        <v>356.03</v>
      </c>
      <c r="AU148" s="27">
        <v>399.1</v>
      </c>
      <c r="AV148" s="27">
        <v>114.39</v>
      </c>
      <c r="AW148" s="27">
        <v>242.56</v>
      </c>
      <c r="AX148" s="27">
        <v>1793.56</v>
      </c>
      <c r="AY148" s="27">
        <v>0</v>
      </c>
      <c r="AZ148" s="27">
        <v>468.1</v>
      </c>
      <c r="BA148" s="27">
        <v>268.33</v>
      </c>
      <c r="BB148" s="27">
        <v>168.21</v>
      </c>
      <c r="BC148" s="27">
        <v>109.6</v>
      </c>
      <c r="BD148" s="27">
        <v>0.16</v>
      </c>
      <c r="BE148" s="27">
        <v>0.04</v>
      </c>
      <c r="BF148" s="27">
        <v>0.03</v>
      </c>
      <c r="BG148" s="27">
        <v>0.08</v>
      </c>
      <c r="BH148" s="27">
        <v>0.1</v>
      </c>
      <c r="BI148" s="27">
        <v>0.36</v>
      </c>
      <c r="BJ148" s="27">
        <v>0</v>
      </c>
      <c r="BK148" s="27">
        <v>1.1599999999999999</v>
      </c>
      <c r="BL148" s="27">
        <v>0</v>
      </c>
      <c r="BM148" s="27">
        <v>0.33</v>
      </c>
      <c r="BN148" s="27">
        <v>0.03</v>
      </c>
      <c r="BO148" s="27">
        <v>0</v>
      </c>
      <c r="BP148" s="27">
        <v>0</v>
      </c>
      <c r="BQ148" s="27">
        <v>0</v>
      </c>
      <c r="BR148" s="27">
        <v>0.13</v>
      </c>
      <c r="BS148" s="27">
        <v>1.1499999999999999</v>
      </c>
      <c r="BT148" s="27">
        <v>0</v>
      </c>
      <c r="BU148" s="27">
        <v>0</v>
      </c>
      <c r="BV148" s="27">
        <v>0.4</v>
      </c>
      <c r="BW148" s="27">
        <v>0.03</v>
      </c>
      <c r="BX148" s="27">
        <v>0</v>
      </c>
      <c r="BY148" s="27">
        <v>0</v>
      </c>
      <c r="BZ148" s="27">
        <v>0</v>
      </c>
      <c r="CA148" s="27">
        <v>0</v>
      </c>
      <c r="CB148" s="27">
        <v>665.52</v>
      </c>
      <c r="CC148" s="26">
        <f>SUM($CC$141:$CC$147)</f>
        <v>0</v>
      </c>
      <c r="CD148" s="27">
        <f>$I$148/$I$150*100</f>
        <v>57.59312724456025</v>
      </c>
      <c r="CE148" s="27">
        <v>304.87</v>
      </c>
      <c r="CG148" s="27">
        <v>0</v>
      </c>
      <c r="CH148" s="27">
        <v>0</v>
      </c>
      <c r="CI148" s="27">
        <v>0</v>
      </c>
      <c r="CJ148" s="27">
        <v>0</v>
      </c>
      <c r="CK148" s="27">
        <v>0</v>
      </c>
      <c r="CL148" s="27">
        <v>0</v>
      </c>
      <c r="CM148" s="27">
        <v>0</v>
      </c>
      <c r="CN148" s="27">
        <v>0</v>
      </c>
      <c r="CO148" s="27">
        <v>0</v>
      </c>
      <c r="CP148" s="27">
        <v>21.1</v>
      </c>
      <c r="CQ148" s="27">
        <v>1.35</v>
      </c>
    </row>
    <row r="149" spans="1:95" s="5" customFormat="1" ht="14" x14ac:dyDescent="0.3">
      <c r="B149" s="16" t="s">
        <v>113</v>
      </c>
      <c r="C149" s="11"/>
      <c r="D149" s="11" t="s">
        <v>114</v>
      </c>
      <c r="E149" s="11"/>
      <c r="F149" s="11" t="s">
        <v>115</v>
      </c>
      <c r="G149" s="11"/>
      <c r="H149" s="11" t="s">
        <v>116</v>
      </c>
      <c r="I149" s="11" t="s">
        <v>117</v>
      </c>
      <c r="AC149" s="5" t="s">
        <v>118</v>
      </c>
      <c r="AE149" s="5" t="s">
        <v>119</v>
      </c>
      <c r="AF149" s="5" t="s">
        <v>120</v>
      </c>
      <c r="AI149" s="5" t="s">
        <v>121</v>
      </c>
      <c r="CC149" s="11"/>
    </row>
    <row r="150" spans="1:95" s="27" customFormat="1" ht="14" x14ac:dyDescent="0.3">
      <c r="B150" s="25" t="s">
        <v>122</v>
      </c>
      <c r="C150" s="26"/>
      <c r="D150" s="26">
        <v>48.47</v>
      </c>
      <c r="E150" s="26">
        <v>25.42</v>
      </c>
      <c r="F150" s="26">
        <v>46.27</v>
      </c>
      <c r="G150" s="26">
        <v>1</v>
      </c>
      <c r="H150" s="26">
        <v>208.32</v>
      </c>
      <c r="I150" s="26">
        <v>1420.1</v>
      </c>
      <c r="J150" s="27">
        <v>9.44</v>
      </c>
      <c r="K150" s="27">
        <v>2.42</v>
      </c>
      <c r="L150" s="27">
        <v>9.2200000000000006</v>
      </c>
      <c r="M150" s="27">
        <v>0</v>
      </c>
      <c r="N150" s="27">
        <v>61.55</v>
      </c>
      <c r="O150" s="27">
        <v>132.16999999999999</v>
      </c>
      <c r="P150" s="27">
        <v>14.6</v>
      </c>
      <c r="Q150" s="27">
        <v>0</v>
      </c>
      <c r="R150" s="27">
        <v>0</v>
      </c>
      <c r="S150" s="27">
        <v>1.62</v>
      </c>
      <c r="T150" s="27">
        <v>10.14</v>
      </c>
      <c r="U150" s="27">
        <v>977.06</v>
      </c>
      <c r="V150" s="27">
        <v>2170.0300000000002</v>
      </c>
      <c r="W150" s="27">
        <v>377.83</v>
      </c>
      <c r="X150" s="27">
        <v>164.1</v>
      </c>
      <c r="Y150" s="27">
        <v>622.54999999999995</v>
      </c>
      <c r="Z150" s="27">
        <v>10.19</v>
      </c>
      <c r="AA150" s="27">
        <v>156.91999999999999</v>
      </c>
      <c r="AB150" s="27">
        <v>1706.24</v>
      </c>
      <c r="AC150" s="27">
        <v>423.82</v>
      </c>
      <c r="AD150" s="27">
        <v>4.91</v>
      </c>
      <c r="AE150" s="27">
        <v>0.86</v>
      </c>
      <c r="AF150" s="27">
        <v>0.98</v>
      </c>
      <c r="AG150" s="27">
        <v>12.77</v>
      </c>
      <c r="AH150" s="27">
        <v>7.81</v>
      </c>
      <c r="AI150" s="27">
        <v>28.47</v>
      </c>
      <c r="AJ150" s="27">
        <v>0</v>
      </c>
      <c r="AK150" s="27">
        <v>761.13</v>
      </c>
      <c r="AL150" s="27">
        <v>695.93</v>
      </c>
      <c r="AM150" s="27">
        <v>1252.1099999999999</v>
      </c>
      <c r="AN150" s="27">
        <v>486.91</v>
      </c>
      <c r="AO150" s="27">
        <v>244.84</v>
      </c>
      <c r="AP150" s="27">
        <v>525.11</v>
      </c>
      <c r="AQ150" s="27">
        <v>181.72</v>
      </c>
      <c r="AR150" s="27">
        <v>826.45</v>
      </c>
      <c r="AS150" s="27">
        <v>600.92999999999995</v>
      </c>
      <c r="AT150" s="27">
        <v>774.43</v>
      </c>
      <c r="AU150" s="27">
        <v>756.89</v>
      </c>
      <c r="AV150" s="27">
        <v>324.55</v>
      </c>
      <c r="AW150" s="27">
        <v>608.97</v>
      </c>
      <c r="AX150" s="27">
        <v>5006.8100000000004</v>
      </c>
      <c r="AY150" s="27">
        <v>0</v>
      </c>
      <c r="AZ150" s="27">
        <v>1479.92</v>
      </c>
      <c r="BA150" s="27">
        <v>792.3</v>
      </c>
      <c r="BB150" s="27">
        <v>432.16</v>
      </c>
      <c r="BC150" s="27">
        <v>318.45</v>
      </c>
      <c r="BD150" s="27">
        <v>0.34</v>
      </c>
      <c r="BE150" s="27">
        <v>7.0000000000000007E-2</v>
      </c>
      <c r="BF150" s="27">
        <v>0.06</v>
      </c>
      <c r="BG150" s="27">
        <v>0.17</v>
      </c>
      <c r="BH150" s="27">
        <v>0.22</v>
      </c>
      <c r="BI150" s="27">
        <v>0.78</v>
      </c>
      <c r="BJ150" s="27">
        <v>0</v>
      </c>
      <c r="BK150" s="27">
        <v>2.64</v>
      </c>
      <c r="BL150" s="27">
        <v>0</v>
      </c>
      <c r="BM150" s="27">
        <v>0.83</v>
      </c>
      <c r="BN150" s="27">
        <v>0.09</v>
      </c>
      <c r="BO150" s="27">
        <v>0.02</v>
      </c>
      <c r="BP150" s="27">
        <v>0</v>
      </c>
      <c r="BQ150" s="27">
        <v>0</v>
      </c>
      <c r="BR150" s="27">
        <v>0.28000000000000003</v>
      </c>
      <c r="BS150" s="27">
        <v>3.03</v>
      </c>
      <c r="BT150" s="27">
        <v>0</v>
      </c>
      <c r="BU150" s="27">
        <v>0</v>
      </c>
      <c r="BV150" s="27">
        <v>2.78</v>
      </c>
      <c r="BW150" s="27">
        <v>0.05</v>
      </c>
      <c r="BX150" s="27">
        <v>0</v>
      </c>
      <c r="BY150" s="27">
        <v>0</v>
      </c>
      <c r="BZ150" s="27">
        <v>0</v>
      </c>
      <c r="CA150" s="27">
        <v>0</v>
      </c>
      <c r="CB150" s="27">
        <v>982.79</v>
      </c>
      <c r="CC150" s="26">
        <v>0</v>
      </c>
      <c r="CE150" s="27">
        <v>441.29</v>
      </c>
      <c r="CG150" s="27">
        <v>0</v>
      </c>
      <c r="CH150" s="27">
        <v>0</v>
      </c>
      <c r="CI150" s="27">
        <v>0</v>
      </c>
      <c r="CJ150" s="27">
        <v>0</v>
      </c>
      <c r="CK150" s="27">
        <v>0</v>
      </c>
      <c r="CL150" s="27">
        <v>0</v>
      </c>
      <c r="CM150" s="27">
        <v>0</v>
      </c>
      <c r="CN150" s="27">
        <v>0</v>
      </c>
      <c r="CO150" s="27">
        <v>0</v>
      </c>
      <c r="CP150" s="27">
        <v>21.1</v>
      </c>
      <c r="CQ150" s="27">
        <v>1.35</v>
      </c>
    </row>
    <row r="151" spans="1:95" s="5" customFormat="1" ht="28" x14ac:dyDescent="0.3">
      <c r="B151" s="16" t="s">
        <v>123</v>
      </c>
      <c r="C151" s="11"/>
      <c r="D151" s="11">
        <v>54</v>
      </c>
      <c r="E151" s="11">
        <v>0</v>
      </c>
      <c r="F151" s="11">
        <v>55.199999999999996</v>
      </c>
      <c r="G151" s="11">
        <v>0</v>
      </c>
      <c r="H151" s="11">
        <v>229.79999999999998</v>
      </c>
      <c r="I151" s="11">
        <v>1632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540</v>
      </c>
      <c r="AD151" s="5">
        <v>0</v>
      </c>
      <c r="AE151" s="5">
        <v>0.84</v>
      </c>
      <c r="AF151" s="5">
        <v>0.96</v>
      </c>
      <c r="AI151" s="5">
        <v>42</v>
      </c>
      <c r="CC151" s="11"/>
      <c r="CI151" s="5">
        <v>0</v>
      </c>
      <c r="CL151" s="5">
        <v>0</v>
      </c>
      <c r="CO151" s="5">
        <v>0</v>
      </c>
    </row>
    <row r="152" spans="1:95" s="5" customFormat="1" ht="14" x14ac:dyDescent="0.3">
      <c r="B152" s="16" t="s">
        <v>124</v>
      </c>
      <c r="C152" s="11"/>
      <c r="D152" s="11">
        <f t="shared" ref="D152:I152" si="31">D150-D151</f>
        <v>-5.5300000000000011</v>
      </c>
      <c r="E152" s="11">
        <f t="shared" si="31"/>
        <v>25.42</v>
      </c>
      <c r="F152" s="11">
        <f t="shared" si="31"/>
        <v>-8.9299999999999926</v>
      </c>
      <c r="G152" s="11">
        <f t="shared" si="31"/>
        <v>1</v>
      </c>
      <c r="H152" s="11">
        <f t="shared" si="31"/>
        <v>-21.47999999999999</v>
      </c>
      <c r="I152" s="11">
        <f t="shared" si="31"/>
        <v>-211.90000000000009</v>
      </c>
      <c r="V152" s="5">
        <f t="shared" ref="V152:AF152" si="32">V150-V151</f>
        <v>2170.0300000000002</v>
      </c>
      <c r="W152" s="5">
        <f t="shared" si="32"/>
        <v>377.83</v>
      </c>
      <c r="X152" s="5">
        <f t="shared" si="32"/>
        <v>164.1</v>
      </c>
      <c r="Y152" s="5">
        <f t="shared" si="32"/>
        <v>622.54999999999995</v>
      </c>
      <c r="Z152" s="5">
        <f t="shared" si="32"/>
        <v>10.19</v>
      </c>
      <c r="AA152" s="5">
        <f t="shared" si="32"/>
        <v>156.91999999999999</v>
      </c>
      <c r="AB152" s="5">
        <f t="shared" si="32"/>
        <v>1706.24</v>
      </c>
      <c r="AC152" s="5">
        <f t="shared" si="32"/>
        <v>-116.18</v>
      </c>
      <c r="AD152" s="5">
        <f t="shared" si="32"/>
        <v>4.91</v>
      </c>
      <c r="AE152" s="5">
        <f t="shared" si="32"/>
        <v>2.0000000000000018E-2</v>
      </c>
      <c r="AF152" s="5">
        <f t="shared" si="32"/>
        <v>2.0000000000000018E-2</v>
      </c>
      <c r="AI152" s="5">
        <f>AI150-AI151</f>
        <v>-13.530000000000001</v>
      </c>
      <c r="CC152" s="11"/>
      <c r="CI152" s="5">
        <f>CI150-CI151</f>
        <v>0</v>
      </c>
      <c r="CL152" s="5">
        <f>CL150-CL151</f>
        <v>0</v>
      </c>
      <c r="CO152" s="5">
        <f>CO150-CO151</f>
        <v>0</v>
      </c>
    </row>
    <row r="153" spans="1:95" s="5" customFormat="1" ht="28" x14ac:dyDescent="0.3">
      <c r="B153" s="16" t="s">
        <v>125</v>
      </c>
      <c r="C153" s="11"/>
      <c r="D153" s="11">
        <v>14</v>
      </c>
      <c r="E153" s="11"/>
      <c r="F153" s="11">
        <v>30</v>
      </c>
      <c r="G153" s="11"/>
      <c r="H153" s="11">
        <v>56</v>
      </c>
      <c r="I153" s="11"/>
      <c r="CC153" s="11"/>
    </row>
    <row r="154" spans="1:95" s="5" customFormat="1" ht="14" x14ac:dyDescent="0.3">
      <c r="B154" s="16"/>
      <c r="C154" s="11"/>
      <c r="D154" s="11"/>
      <c r="E154" s="11"/>
      <c r="F154" s="11"/>
      <c r="G154" s="11"/>
      <c r="H154" s="11"/>
      <c r="I154" s="11"/>
      <c r="CC154" s="11"/>
    </row>
    <row r="155" spans="1:95" s="5" customFormat="1" ht="14" x14ac:dyDescent="0.3">
      <c r="B155" s="16"/>
      <c r="C155" s="11"/>
      <c r="D155" s="11"/>
      <c r="E155" s="11"/>
      <c r="F155" s="11"/>
      <c r="G155" s="11"/>
      <c r="H155" s="11"/>
      <c r="I155" s="11"/>
      <c r="CC155" s="11"/>
    </row>
    <row r="156" spans="1:95" s="5" customFormat="1" ht="14" x14ac:dyDescent="0.3">
      <c r="B156" s="18" t="s">
        <v>156</v>
      </c>
      <c r="C156" s="11"/>
      <c r="D156" s="11"/>
      <c r="E156" s="11"/>
      <c r="F156" s="11"/>
      <c r="G156" s="11"/>
      <c r="H156" s="11"/>
      <c r="I156" s="11"/>
      <c r="CC156" s="11"/>
    </row>
    <row r="157" spans="1:95" s="5" customFormat="1" ht="14" x14ac:dyDescent="0.3">
      <c r="B157" s="16" t="s">
        <v>91</v>
      </c>
      <c r="C157" s="11"/>
      <c r="D157" s="11"/>
      <c r="E157" s="11"/>
      <c r="F157" s="11"/>
      <c r="G157" s="11"/>
      <c r="H157" s="11"/>
      <c r="I157" s="11"/>
      <c r="CC157" s="11"/>
    </row>
    <row r="158" spans="1:95" s="5" customFormat="1" ht="14" x14ac:dyDescent="0.3">
      <c r="B158" s="18" t="s">
        <v>92</v>
      </c>
      <c r="C158" s="11"/>
      <c r="D158" s="11"/>
      <c r="E158" s="11"/>
      <c r="F158" s="11"/>
      <c r="G158" s="11"/>
      <c r="H158" s="11"/>
      <c r="I158" s="11"/>
      <c r="CC158" s="11"/>
    </row>
    <row r="159" spans="1:95" s="22" customFormat="1" ht="14" x14ac:dyDescent="0.3">
      <c r="A159" s="22" t="str">
        <f>"183"</f>
        <v>183</v>
      </c>
      <c r="B159" s="23" t="s">
        <v>127</v>
      </c>
      <c r="C159" s="24" t="str">
        <f>"200"</f>
        <v>200</v>
      </c>
      <c r="D159" s="24">
        <v>11.47</v>
      </c>
      <c r="E159" s="24">
        <v>0.03</v>
      </c>
      <c r="F159" s="24">
        <v>7.37</v>
      </c>
      <c r="G159" s="24">
        <v>0</v>
      </c>
      <c r="H159" s="24">
        <v>60.02</v>
      </c>
      <c r="I159" s="24">
        <v>336.96878075675676</v>
      </c>
      <c r="J159" s="22">
        <v>3.45</v>
      </c>
      <c r="K159" s="22">
        <v>0.14000000000000001</v>
      </c>
      <c r="L159" s="22">
        <v>3.45</v>
      </c>
      <c r="M159" s="22">
        <v>0</v>
      </c>
      <c r="N159" s="22">
        <v>1.31</v>
      </c>
      <c r="O159" s="22">
        <v>48.76</v>
      </c>
      <c r="P159" s="22">
        <v>9.9499999999999993</v>
      </c>
      <c r="Q159" s="22">
        <v>0</v>
      </c>
      <c r="R159" s="22">
        <v>0</v>
      </c>
      <c r="S159" s="22">
        <v>0</v>
      </c>
      <c r="T159" s="22">
        <v>1.59</v>
      </c>
      <c r="U159" s="22">
        <v>0.37</v>
      </c>
      <c r="V159" s="22">
        <v>349.35</v>
      </c>
      <c r="W159" s="22">
        <v>18.600000000000001</v>
      </c>
      <c r="X159" s="22">
        <v>176.03</v>
      </c>
      <c r="Y159" s="22">
        <v>257.72000000000003</v>
      </c>
      <c r="Z159" s="22">
        <v>6.03</v>
      </c>
      <c r="AA159" s="22">
        <v>31.89</v>
      </c>
      <c r="AB159" s="22">
        <v>26.82</v>
      </c>
      <c r="AC159" s="22">
        <v>37.15</v>
      </c>
      <c r="AD159" s="22">
        <v>0.8</v>
      </c>
      <c r="AE159" s="22">
        <v>0.34</v>
      </c>
      <c r="AF159" s="22">
        <v>0.17</v>
      </c>
      <c r="AG159" s="22">
        <v>3.31</v>
      </c>
      <c r="AH159" s="22">
        <v>6.68</v>
      </c>
      <c r="AI159" s="22">
        <v>0</v>
      </c>
      <c r="AJ159" s="22">
        <v>0</v>
      </c>
      <c r="AK159" s="22">
        <v>537.07000000000005</v>
      </c>
      <c r="AL159" s="22">
        <v>418.98</v>
      </c>
      <c r="AM159" s="22">
        <v>678.92</v>
      </c>
      <c r="AN159" s="22">
        <v>482.7</v>
      </c>
      <c r="AO159" s="22">
        <v>291.13</v>
      </c>
      <c r="AP159" s="22">
        <v>364.77</v>
      </c>
      <c r="AQ159" s="22">
        <v>164.86</v>
      </c>
      <c r="AR159" s="22">
        <v>538.89</v>
      </c>
      <c r="AS159" s="22">
        <v>527.78</v>
      </c>
      <c r="AT159" s="22">
        <v>1017.76</v>
      </c>
      <c r="AU159" s="22">
        <v>1002.48</v>
      </c>
      <c r="AV159" s="22">
        <v>273.55</v>
      </c>
      <c r="AW159" s="22">
        <v>654.52</v>
      </c>
      <c r="AX159" s="22">
        <v>2056.6999999999998</v>
      </c>
      <c r="AY159" s="22">
        <v>0</v>
      </c>
      <c r="AZ159" s="22">
        <v>455.57</v>
      </c>
      <c r="BA159" s="22">
        <v>552.02</v>
      </c>
      <c r="BB159" s="22">
        <v>391.8</v>
      </c>
      <c r="BC159" s="22">
        <v>299.94</v>
      </c>
      <c r="BD159" s="22">
        <v>0.2</v>
      </c>
      <c r="BE159" s="22">
        <v>0.04</v>
      </c>
      <c r="BF159" s="22">
        <v>0.04</v>
      </c>
      <c r="BG159" s="22">
        <v>0.1</v>
      </c>
      <c r="BH159" s="22">
        <v>0.13</v>
      </c>
      <c r="BI159" s="22">
        <v>0.42</v>
      </c>
      <c r="BJ159" s="22">
        <v>0</v>
      </c>
      <c r="BK159" s="22">
        <v>1.78</v>
      </c>
      <c r="BL159" s="22">
        <v>0</v>
      </c>
      <c r="BM159" s="22">
        <v>0.43</v>
      </c>
      <c r="BN159" s="22">
        <v>0.01</v>
      </c>
      <c r="BO159" s="22">
        <v>0</v>
      </c>
      <c r="BP159" s="22">
        <v>0</v>
      </c>
      <c r="BQ159" s="22">
        <v>0</v>
      </c>
      <c r="BR159" s="22">
        <v>0.17</v>
      </c>
      <c r="BS159" s="22">
        <v>2.1800000000000002</v>
      </c>
      <c r="BT159" s="22">
        <v>0.02</v>
      </c>
      <c r="BU159" s="22">
        <v>0</v>
      </c>
      <c r="BV159" s="22">
        <v>1</v>
      </c>
      <c r="BW159" s="22">
        <v>0.09</v>
      </c>
      <c r="BX159" s="22">
        <v>0</v>
      </c>
      <c r="BY159" s="22">
        <v>0</v>
      </c>
      <c r="BZ159" s="22">
        <v>0</v>
      </c>
      <c r="CA159" s="22">
        <v>0</v>
      </c>
      <c r="CB159" s="22">
        <v>152</v>
      </c>
      <c r="CC159" s="24">
        <v>0</v>
      </c>
      <c r="CE159" s="22">
        <v>36.36</v>
      </c>
      <c r="CG159" s="22">
        <v>0</v>
      </c>
      <c r="CH159" s="22">
        <v>0</v>
      </c>
      <c r="CI159" s="22">
        <v>0</v>
      </c>
      <c r="CJ159" s="22">
        <v>0</v>
      </c>
      <c r="CK159" s="22">
        <v>0</v>
      </c>
      <c r="CL159" s="22">
        <v>0</v>
      </c>
      <c r="CM159" s="22">
        <v>0</v>
      </c>
      <c r="CN159" s="22">
        <v>0</v>
      </c>
      <c r="CO159" s="22">
        <v>0</v>
      </c>
      <c r="CP159" s="22">
        <v>0</v>
      </c>
      <c r="CQ159" s="22">
        <v>0</v>
      </c>
    </row>
    <row r="160" spans="1:95" s="22" customFormat="1" ht="14" x14ac:dyDescent="0.3">
      <c r="A160" s="22" t="str">
        <f>"134"</f>
        <v>134</v>
      </c>
      <c r="B160" s="23" t="s">
        <v>157</v>
      </c>
      <c r="C160" s="24" t="str">
        <f>"100"</f>
        <v>100</v>
      </c>
      <c r="D160" s="24">
        <v>13.82</v>
      </c>
      <c r="E160" s="24">
        <v>13.56</v>
      </c>
      <c r="F160" s="24">
        <v>13.73</v>
      </c>
      <c r="G160" s="24">
        <v>0</v>
      </c>
      <c r="H160" s="24">
        <v>7.36</v>
      </c>
      <c r="I160" s="24">
        <v>207.93495382075463</v>
      </c>
      <c r="J160" s="22">
        <v>6.81</v>
      </c>
      <c r="K160" s="22">
        <v>0.14000000000000001</v>
      </c>
      <c r="L160" s="22">
        <v>6.81</v>
      </c>
      <c r="M160" s="22">
        <v>0</v>
      </c>
      <c r="N160" s="22">
        <v>1.24</v>
      </c>
      <c r="O160" s="22">
        <v>5.71</v>
      </c>
      <c r="P160" s="22">
        <v>0.41</v>
      </c>
      <c r="Q160" s="22">
        <v>0</v>
      </c>
      <c r="R160" s="22">
        <v>0</v>
      </c>
      <c r="S160" s="22">
        <v>7.0000000000000007E-2</v>
      </c>
      <c r="T160" s="22">
        <v>1.95</v>
      </c>
      <c r="U160" s="22">
        <v>310.81</v>
      </c>
      <c r="V160" s="22">
        <v>147.06</v>
      </c>
      <c r="W160" s="22">
        <v>37.4</v>
      </c>
      <c r="X160" s="22">
        <v>16.82</v>
      </c>
      <c r="Y160" s="22">
        <v>120.49</v>
      </c>
      <c r="Z160" s="22">
        <v>1.38</v>
      </c>
      <c r="AA160" s="22">
        <v>55.45</v>
      </c>
      <c r="AB160" s="22">
        <v>29.64</v>
      </c>
      <c r="AC160" s="22">
        <v>113.5</v>
      </c>
      <c r="AD160" s="22">
        <v>0.67</v>
      </c>
      <c r="AE160" s="22">
        <v>0.06</v>
      </c>
      <c r="AF160" s="22">
        <v>0.13</v>
      </c>
      <c r="AG160" s="22">
        <v>4.07</v>
      </c>
      <c r="AH160" s="22">
        <v>9.64</v>
      </c>
      <c r="AI160" s="22">
        <v>0.12</v>
      </c>
      <c r="AJ160" s="22">
        <v>0</v>
      </c>
      <c r="AK160" s="22">
        <v>53.41</v>
      </c>
      <c r="AL160" s="22">
        <v>41.57</v>
      </c>
      <c r="AM160" s="22">
        <v>75.36</v>
      </c>
      <c r="AN160" s="22">
        <v>62.35</v>
      </c>
      <c r="AO160" s="22">
        <v>29.16</v>
      </c>
      <c r="AP160" s="22">
        <v>42.71</v>
      </c>
      <c r="AQ160" s="22">
        <v>15.19</v>
      </c>
      <c r="AR160" s="22">
        <v>45.33</v>
      </c>
      <c r="AS160" s="22">
        <v>49.02</v>
      </c>
      <c r="AT160" s="22">
        <v>53.89</v>
      </c>
      <c r="AU160" s="22">
        <v>84.75</v>
      </c>
      <c r="AV160" s="22">
        <v>24.09</v>
      </c>
      <c r="AW160" s="22">
        <v>28.83</v>
      </c>
      <c r="AX160" s="22">
        <v>124.23</v>
      </c>
      <c r="AY160" s="22">
        <v>0.94</v>
      </c>
      <c r="AZ160" s="22">
        <v>28.29</v>
      </c>
      <c r="BA160" s="22">
        <v>64.349999999999994</v>
      </c>
      <c r="BB160" s="22">
        <v>33.46</v>
      </c>
      <c r="BC160" s="22">
        <v>20.07</v>
      </c>
      <c r="BD160" s="22">
        <v>0.19</v>
      </c>
      <c r="BE160" s="22">
        <v>0.04</v>
      </c>
      <c r="BF160" s="22">
        <v>0.04</v>
      </c>
      <c r="BG160" s="22">
        <v>0.09</v>
      </c>
      <c r="BH160" s="22">
        <v>0.12</v>
      </c>
      <c r="BI160" s="22">
        <v>0.39</v>
      </c>
      <c r="BJ160" s="22">
        <v>0</v>
      </c>
      <c r="BK160" s="22">
        <v>1.23</v>
      </c>
      <c r="BL160" s="22">
        <v>0</v>
      </c>
      <c r="BM160" s="22">
        <v>0.37</v>
      </c>
      <c r="BN160" s="22">
        <v>0</v>
      </c>
      <c r="BO160" s="22">
        <v>0</v>
      </c>
      <c r="BP160" s="22">
        <v>0</v>
      </c>
      <c r="BQ160" s="22">
        <v>0</v>
      </c>
      <c r="BR160" s="22">
        <v>0.14000000000000001</v>
      </c>
      <c r="BS160" s="22">
        <v>1.1299999999999999</v>
      </c>
      <c r="BT160" s="22">
        <v>0</v>
      </c>
      <c r="BU160" s="22">
        <v>0</v>
      </c>
      <c r="BV160" s="22">
        <v>0.05</v>
      </c>
      <c r="BW160" s="22">
        <v>0</v>
      </c>
      <c r="BX160" s="22">
        <v>0</v>
      </c>
      <c r="BY160" s="22">
        <v>0</v>
      </c>
      <c r="BZ160" s="22">
        <v>0</v>
      </c>
      <c r="CA160" s="22">
        <v>0</v>
      </c>
      <c r="CB160" s="22">
        <v>73.66</v>
      </c>
      <c r="CC160" s="24">
        <v>0</v>
      </c>
      <c r="CE160" s="22">
        <v>60.39</v>
      </c>
      <c r="CG160" s="22">
        <v>0</v>
      </c>
      <c r="CH160" s="22">
        <v>0</v>
      </c>
      <c r="CI160" s="22">
        <v>0</v>
      </c>
      <c r="CJ160" s="22">
        <v>0</v>
      </c>
      <c r="CK160" s="22">
        <v>0</v>
      </c>
      <c r="CL160" s="22">
        <v>0</v>
      </c>
      <c r="CM160" s="22">
        <v>0</v>
      </c>
      <c r="CN160" s="22">
        <v>0</v>
      </c>
      <c r="CO160" s="22">
        <v>0</v>
      </c>
      <c r="CP160" s="22">
        <v>0</v>
      </c>
      <c r="CQ160" s="22">
        <v>0.94</v>
      </c>
    </row>
    <row r="161" spans="1:95" s="22" customFormat="1" ht="14" x14ac:dyDescent="0.3">
      <c r="A161" s="22" t="str">
        <f>"302"</f>
        <v>302</v>
      </c>
      <c r="B161" s="23" t="s">
        <v>158</v>
      </c>
      <c r="C161" s="24" t="str">
        <f>"200"</f>
        <v>200</v>
      </c>
      <c r="D161" s="24">
        <v>0.25</v>
      </c>
      <c r="E161" s="24">
        <v>0</v>
      </c>
      <c r="F161" s="24">
        <v>0.05</v>
      </c>
      <c r="G161" s="24">
        <v>0</v>
      </c>
      <c r="H161" s="24">
        <v>9.5399999999999991</v>
      </c>
      <c r="I161" s="24">
        <v>38.475580000000001</v>
      </c>
      <c r="J161" s="22">
        <v>0</v>
      </c>
      <c r="K161" s="22">
        <v>0</v>
      </c>
      <c r="L161" s="22">
        <v>0</v>
      </c>
      <c r="M161" s="22">
        <v>0</v>
      </c>
      <c r="N161" s="22">
        <v>9.31</v>
      </c>
      <c r="O161" s="22">
        <v>0</v>
      </c>
      <c r="P161" s="22">
        <v>0.23</v>
      </c>
      <c r="Q161" s="22">
        <v>0</v>
      </c>
      <c r="R161" s="22">
        <v>0</v>
      </c>
      <c r="S161" s="22">
        <v>0.4</v>
      </c>
      <c r="T161" s="22">
        <v>0.1</v>
      </c>
      <c r="U161" s="22">
        <v>0.87</v>
      </c>
      <c r="V161" s="22">
        <v>10.3</v>
      </c>
      <c r="W161" s="22">
        <v>2.73</v>
      </c>
      <c r="X161" s="22">
        <v>0.73</v>
      </c>
      <c r="Y161" s="22">
        <v>1.34</v>
      </c>
      <c r="Z161" s="22">
        <v>0.06</v>
      </c>
      <c r="AA161" s="22">
        <v>0</v>
      </c>
      <c r="AB161" s="22">
        <v>0.56000000000000005</v>
      </c>
      <c r="AC161" s="22">
        <v>0.14000000000000001</v>
      </c>
      <c r="AD161" s="22">
        <v>0.01</v>
      </c>
      <c r="AE161" s="22">
        <v>0</v>
      </c>
      <c r="AF161" s="22">
        <v>0</v>
      </c>
      <c r="AG161" s="22">
        <v>0.01</v>
      </c>
      <c r="AH161" s="22">
        <v>0.01</v>
      </c>
      <c r="AI161" s="22">
        <v>1.1200000000000001</v>
      </c>
      <c r="AJ161" s="22">
        <v>0</v>
      </c>
      <c r="AK161" s="22">
        <v>0</v>
      </c>
      <c r="AL161" s="22">
        <v>0</v>
      </c>
      <c r="AM161" s="22">
        <v>0</v>
      </c>
      <c r="AN161" s="22">
        <v>0</v>
      </c>
      <c r="AO161" s="22">
        <v>0</v>
      </c>
      <c r="AP161" s="22">
        <v>0</v>
      </c>
      <c r="AQ161" s="22">
        <v>0</v>
      </c>
      <c r="AR161" s="22">
        <v>0</v>
      </c>
      <c r="AS161" s="22">
        <v>0</v>
      </c>
      <c r="AT161" s="22">
        <v>0</v>
      </c>
      <c r="AU161" s="22">
        <v>0</v>
      </c>
      <c r="AV161" s="22">
        <v>0</v>
      </c>
      <c r="AW161" s="22">
        <v>0</v>
      </c>
      <c r="AX161" s="22">
        <v>0</v>
      </c>
      <c r="AY161" s="22">
        <v>0</v>
      </c>
      <c r="AZ161" s="22">
        <v>0</v>
      </c>
      <c r="BA161" s="22">
        <v>0</v>
      </c>
      <c r="BB161" s="22">
        <v>0</v>
      </c>
      <c r="BC161" s="22">
        <v>0</v>
      </c>
      <c r="BD161" s="22">
        <v>0</v>
      </c>
      <c r="BE161" s="22">
        <v>0</v>
      </c>
      <c r="BF161" s="22">
        <v>0</v>
      </c>
      <c r="BG161" s="22">
        <v>0</v>
      </c>
      <c r="BH161" s="22">
        <v>0</v>
      </c>
      <c r="BI161" s="22">
        <v>0</v>
      </c>
      <c r="BJ161" s="22">
        <v>0</v>
      </c>
      <c r="BK161" s="22">
        <v>0</v>
      </c>
      <c r="BL161" s="22">
        <v>0</v>
      </c>
      <c r="BM161" s="22">
        <v>0</v>
      </c>
      <c r="BN161" s="22">
        <v>0</v>
      </c>
      <c r="BO161" s="22">
        <v>0</v>
      </c>
      <c r="BP161" s="22">
        <v>0</v>
      </c>
      <c r="BQ161" s="22">
        <v>0</v>
      </c>
      <c r="BR161" s="22">
        <v>0</v>
      </c>
      <c r="BS161" s="22">
        <v>0</v>
      </c>
      <c r="BT161" s="22">
        <v>0</v>
      </c>
      <c r="BU161" s="22">
        <v>0</v>
      </c>
      <c r="BV161" s="22">
        <v>0</v>
      </c>
      <c r="BW161" s="22">
        <v>0</v>
      </c>
      <c r="BX161" s="22">
        <v>0</v>
      </c>
      <c r="BY161" s="22">
        <v>0</v>
      </c>
      <c r="BZ161" s="22">
        <v>0</v>
      </c>
      <c r="CA161" s="22">
        <v>0</v>
      </c>
      <c r="CB161" s="22">
        <v>189.24</v>
      </c>
      <c r="CC161" s="24">
        <v>0</v>
      </c>
      <c r="CE161" s="22">
        <v>0.09</v>
      </c>
      <c r="CG161" s="22">
        <v>0</v>
      </c>
      <c r="CH161" s="22">
        <v>0</v>
      </c>
      <c r="CI161" s="22">
        <v>0</v>
      </c>
      <c r="CJ161" s="22">
        <v>0</v>
      </c>
      <c r="CK161" s="22">
        <v>0</v>
      </c>
      <c r="CL161" s="22">
        <v>0</v>
      </c>
      <c r="CM161" s="22">
        <v>0</v>
      </c>
      <c r="CN161" s="22">
        <v>0</v>
      </c>
      <c r="CO161" s="22">
        <v>0</v>
      </c>
      <c r="CP161" s="22">
        <v>10</v>
      </c>
      <c r="CQ161" s="22">
        <v>0</v>
      </c>
    </row>
    <row r="162" spans="1:95" s="19" customFormat="1" ht="28" x14ac:dyDescent="0.3">
      <c r="A162" s="19" t="str">
        <f>"-"</f>
        <v>-</v>
      </c>
      <c r="B162" s="20" t="s">
        <v>94</v>
      </c>
      <c r="C162" s="21" t="str">
        <f>"50"</f>
        <v>50</v>
      </c>
      <c r="D162" s="21">
        <v>3.8</v>
      </c>
      <c r="E162" s="21">
        <v>0</v>
      </c>
      <c r="F162" s="21">
        <v>0.4</v>
      </c>
      <c r="G162" s="21">
        <v>0.4</v>
      </c>
      <c r="H162" s="21">
        <v>25.9</v>
      </c>
      <c r="I162" s="21">
        <v>122.60499999999999</v>
      </c>
      <c r="J162" s="19">
        <v>0.1</v>
      </c>
      <c r="K162" s="19">
        <v>0</v>
      </c>
      <c r="L162" s="19">
        <v>0</v>
      </c>
      <c r="M162" s="19">
        <v>0</v>
      </c>
      <c r="N162" s="19">
        <v>0.35</v>
      </c>
      <c r="O162" s="19">
        <v>24.25</v>
      </c>
      <c r="P162" s="19">
        <v>1.3</v>
      </c>
      <c r="Q162" s="19">
        <v>0</v>
      </c>
      <c r="R162" s="19">
        <v>0</v>
      </c>
      <c r="S162" s="19">
        <v>0.15</v>
      </c>
      <c r="T162" s="19">
        <v>0.85</v>
      </c>
      <c r="U162" s="19">
        <v>249.5</v>
      </c>
      <c r="V162" s="19">
        <v>46.5</v>
      </c>
      <c r="W162" s="19">
        <v>10</v>
      </c>
      <c r="X162" s="19">
        <v>7</v>
      </c>
      <c r="Y162" s="19">
        <v>32.5</v>
      </c>
      <c r="Z162" s="19">
        <v>0.55000000000000004</v>
      </c>
      <c r="AA162" s="19">
        <v>0</v>
      </c>
      <c r="AB162" s="19">
        <v>0</v>
      </c>
      <c r="AC162" s="19">
        <v>0</v>
      </c>
      <c r="AD162" s="19">
        <v>0.55000000000000004</v>
      </c>
      <c r="AE162" s="19">
        <v>0.06</v>
      </c>
      <c r="AF162" s="19">
        <v>0.02</v>
      </c>
      <c r="AG162" s="19">
        <v>0.45</v>
      </c>
      <c r="AH162" s="19">
        <v>1.1000000000000001</v>
      </c>
      <c r="AI162" s="19">
        <v>0</v>
      </c>
      <c r="AJ162" s="19">
        <v>0</v>
      </c>
      <c r="AK162" s="19">
        <v>174</v>
      </c>
      <c r="AL162" s="19">
        <v>159</v>
      </c>
      <c r="AM162" s="19">
        <v>297</v>
      </c>
      <c r="AN162" s="19">
        <v>94.5</v>
      </c>
      <c r="AO162" s="19">
        <v>57</v>
      </c>
      <c r="AP162" s="19">
        <v>115.5</v>
      </c>
      <c r="AQ162" s="19">
        <v>37</v>
      </c>
      <c r="AR162" s="19">
        <v>184</v>
      </c>
      <c r="AS162" s="19">
        <v>121.5</v>
      </c>
      <c r="AT162" s="19">
        <v>147.5</v>
      </c>
      <c r="AU162" s="19">
        <v>126</v>
      </c>
      <c r="AV162" s="19">
        <v>74</v>
      </c>
      <c r="AW162" s="19">
        <v>129</v>
      </c>
      <c r="AX162" s="19">
        <v>1127</v>
      </c>
      <c r="AY162" s="19">
        <v>0</v>
      </c>
      <c r="AZ162" s="19">
        <v>354.5</v>
      </c>
      <c r="BA162" s="19">
        <v>184</v>
      </c>
      <c r="BB162" s="19">
        <v>93.5</v>
      </c>
      <c r="BC162" s="19">
        <v>73.5</v>
      </c>
      <c r="BD162" s="19">
        <v>0</v>
      </c>
      <c r="BE162" s="19">
        <v>0</v>
      </c>
      <c r="BF162" s="19">
        <v>0</v>
      </c>
      <c r="BG162" s="19">
        <v>0</v>
      </c>
      <c r="BH162" s="19">
        <v>0</v>
      </c>
      <c r="BI162" s="19">
        <v>0.05</v>
      </c>
      <c r="BJ162" s="19">
        <v>0</v>
      </c>
      <c r="BK162" s="19">
        <v>0.01</v>
      </c>
      <c r="BL162" s="19">
        <v>0</v>
      </c>
      <c r="BM162" s="19">
        <v>0</v>
      </c>
      <c r="BN162" s="19">
        <v>0.05</v>
      </c>
      <c r="BO162" s="19">
        <v>0</v>
      </c>
      <c r="BP162" s="19">
        <v>0</v>
      </c>
      <c r="BQ162" s="19">
        <v>0</v>
      </c>
      <c r="BR162" s="19">
        <v>0.01</v>
      </c>
      <c r="BS162" s="19">
        <v>0.04</v>
      </c>
      <c r="BT162" s="19">
        <v>0</v>
      </c>
      <c r="BU162" s="19">
        <v>0</v>
      </c>
      <c r="BV162" s="19">
        <v>0.18</v>
      </c>
      <c r="BW162" s="19">
        <v>0.01</v>
      </c>
      <c r="BX162" s="19">
        <v>0</v>
      </c>
      <c r="BY162" s="19">
        <v>0</v>
      </c>
      <c r="BZ162" s="19">
        <v>0</v>
      </c>
      <c r="CA162" s="19">
        <v>0</v>
      </c>
      <c r="CB162" s="19">
        <v>18.899999999999999</v>
      </c>
      <c r="CC162" s="21">
        <v>0</v>
      </c>
      <c r="CE162" s="19">
        <v>0</v>
      </c>
      <c r="CG162" s="19">
        <v>0</v>
      </c>
      <c r="CH162" s="19">
        <v>0</v>
      </c>
      <c r="CI162" s="19">
        <v>0</v>
      </c>
      <c r="CJ162" s="19">
        <v>0</v>
      </c>
      <c r="CK162" s="19">
        <v>0</v>
      </c>
      <c r="CL162" s="19">
        <v>0</v>
      </c>
      <c r="CM162" s="19">
        <v>0</v>
      </c>
      <c r="CN162" s="19">
        <v>0</v>
      </c>
      <c r="CO162" s="19">
        <v>0</v>
      </c>
      <c r="CP162" s="19">
        <v>0</v>
      </c>
      <c r="CQ162" s="19">
        <v>0</v>
      </c>
    </row>
    <row r="163" spans="1:95" s="27" customFormat="1" ht="14" x14ac:dyDescent="0.3">
      <c r="B163" s="25" t="s">
        <v>96</v>
      </c>
      <c r="C163" s="26"/>
      <c r="D163" s="26">
        <v>29.33</v>
      </c>
      <c r="E163" s="26">
        <v>13.59</v>
      </c>
      <c r="F163" s="26">
        <v>21.54</v>
      </c>
      <c r="G163" s="26">
        <v>0.4</v>
      </c>
      <c r="H163" s="26">
        <v>102.82</v>
      </c>
      <c r="I163" s="26">
        <v>705.98</v>
      </c>
      <c r="J163" s="27">
        <v>10.36</v>
      </c>
      <c r="K163" s="27">
        <v>0.28000000000000003</v>
      </c>
      <c r="L163" s="27">
        <v>10.26</v>
      </c>
      <c r="M163" s="27">
        <v>0</v>
      </c>
      <c r="N163" s="27">
        <v>12.21</v>
      </c>
      <c r="O163" s="27">
        <v>78.72</v>
      </c>
      <c r="P163" s="27">
        <v>11.88</v>
      </c>
      <c r="Q163" s="27">
        <v>0</v>
      </c>
      <c r="R163" s="27">
        <v>0</v>
      </c>
      <c r="S163" s="27">
        <v>0.61</v>
      </c>
      <c r="T163" s="27">
        <v>4.49</v>
      </c>
      <c r="U163" s="27">
        <v>561.54999999999995</v>
      </c>
      <c r="V163" s="27">
        <v>553.21</v>
      </c>
      <c r="W163" s="27">
        <v>68.73</v>
      </c>
      <c r="X163" s="27">
        <v>200.58</v>
      </c>
      <c r="Y163" s="27">
        <v>412.05</v>
      </c>
      <c r="Z163" s="27">
        <v>8.02</v>
      </c>
      <c r="AA163" s="27">
        <v>87.35</v>
      </c>
      <c r="AB163" s="27">
        <v>57.03</v>
      </c>
      <c r="AC163" s="27">
        <v>150.79</v>
      </c>
      <c r="AD163" s="27">
        <v>2.0299999999999998</v>
      </c>
      <c r="AE163" s="27">
        <v>0.45</v>
      </c>
      <c r="AF163" s="27">
        <v>0.32</v>
      </c>
      <c r="AG163" s="27">
        <v>7.83</v>
      </c>
      <c r="AH163" s="27">
        <v>17.43</v>
      </c>
      <c r="AI163" s="27">
        <v>1.24</v>
      </c>
      <c r="AJ163" s="27">
        <v>0</v>
      </c>
      <c r="AK163" s="27">
        <v>764.49</v>
      </c>
      <c r="AL163" s="27">
        <v>619.54999999999995</v>
      </c>
      <c r="AM163" s="27">
        <v>1051.27</v>
      </c>
      <c r="AN163" s="27">
        <v>639.54999999999995</v>
      </c>
      <c r="AO163" s="27">
        <v>377.29</v>
      </c>
      <c r="AP163" s="27">
        <v>522.98</v>
      </c>
      <c r="AQ163" s="27">
        <v>217.05</v>
      </c>
      <c r="AR163" s="27">
        <v>768.21</v>
      </c>
      <c r="AS163" s="27">
        <v>698.3</v>
      </c>
      <c r="AT163" s="27">
        <v>1219.1500000000001</v>
      </c>
      <c r="AU163" s="27">
        <v>1213.22</v>
      </c>
      <c r="AV163" s="27">
        <v>371.64</v>
      </c>
      <c r="AW163" s="27">
        <v>812.36</v>
      </c>
      <c r="AX163" s="27">
        <v>3307.93</v>
      </c>
      <c r="AY163" s="27">
        <v>0.94</v>
      </c>
      <c r="AZ163" s="27">
        <v>838.35</v>
      </c>
      <c r="BA163" s="27">
        <v>800.38</v>
      </c>
      <c r="BB163" s="27">
        <v>518.76</v>
      </c>
      <c r="BC163" s="27">
        <v>393.51</v>
      </c>
      <c r="BD163" s="27">
        <v>0.38</v>
      </c>
      <c r="BE163" s="27">
        <v>0.09</v>
      </c>
      <c r="BF163" s="27">
        <v>7.0000000000000007E-2</v>
      </c>
      <c r="BG163" s="27">
        <v>0.19</v>
      </c>
      <c r="BH163" s="27">
        <v>0.25</v>
      </c>
      <c r="BI163" s="27">
        <v>0.86</v>
      </c>
      <c r="BJ163" s="27">
        <v>0</v>
      </c>
      <c r="BK163" s="27">
        <v>3.02</v>
      </c>
      <c r="BL163" s="27">
        <v>0</v>
      </c>
      <c r="BM163" s="27">
        <v>0.81</v>
      </c>
      <c r="BN163" s="27">
        <v>0.05</v>
      </c>
      <c r="BO163" s="27">
        <v>0</v>
      </c>
      <c r="BP163" s="27">
        <v>0</v>
      </c>
      <c r="BQ163" s="27">
        <v>0</v>
      </c>
      <c r="BR163" s="27">
        <v>0.32</v>
      </c>
      <c r="BS163" s="27">
        <v>3.35</v>
      </c>
      <c r="BT163" s="27">
        <v>0.02</v>
      </c>
      <c r="BU163" s="27">
        <v>0</v>
      </c>
      <c r="BV163" s="27">
        <v>1.22</v>
      </c>
      <c r="BW163" s="27">
        <v>0.11</v>
      </c>
      <c r="BX163" s="27">
        <v>0</v>
      </c>
      <c r="BY163" s="27">
        <v>0</v>
      </c>
      <c r="BZ163" s="27">
        <v>0</v>
      </c>
      <c r="CA163" s="27">
        <v>0</v>
      </c>
      <c r="CB163" s="27">
        <v>433.8</v>
      </c>
      <c r="CC163" s="26">
        <f>SUM($CC$158:$CC$162)</f>
        <v>0</v>
      </c>
      <c r="CD163" s="27">
        <f>$I$163/$I$176*100</f>
        <v>46.211347629146701</v>
      </c>
      <c r="CE163" s="27">
        <v>96.85</v>
      </c>
      <c r="CG163" s="27">
        <v>0</v>
      </c>
      <c r="CH163" s="27">
        <v>0</v>
      </c>
      <c r="CI163" s="27">
        <v>0</v>
      </c>
      <c r="CJ163" s="27">
        <v>0</v>
      </c>
      <c r="CK163" s="27">
        <v>0</v>
      </c>
      <c r="CL163" s="27">
        <v>0</v>
      </c>
      <c r="CM163" s="27">
        <v>0</v>
      </c>
      <c r="CN163" s="27">
        <v>0</v>
      </c>
      <c r="CO163" s="27">
        <v>0</v>
      </c>
      <c r="CP163" s="27">
        <v>10</v>
      </c>
      <c r="CQ163" s="27">
        <v>0.94</v>
      </c>
    </row>
    <row r="164" spans="1:95" s="5" customFormat="1" ht="14" x14ac:dyDescent="0.3">
      <c r="B164" s="16" t="s">
        <v>97</v>
      </c>
      <c r="C164" s="11"/>
      <c r="D164" s="11" t="s">
        <v>98</v>
      </c>
      <c r="E164" s="11"/>
      <c r="F164" s="11" t="s">
        <v>99</v>
      </c>
      <c r="G164" s="11"/>
      <c r="H164" s="11" t="s">
        <v>100</v>
      </c>
      <c r="I164" s="11" t="s">
        <v>101</v>
      </c>
      <c r="AC164" s="5" t="s">
        <v>102</v>
      </c>
      <c r="AE164" s="5" t="s">
        <v>103</v>
      </c>
      <c r="AF164" s="5" t="s">
        <v>103</v>
      </c>
      <c r="AI164" s="5" t="s">
        <v>104</v>
      </c>
      <c r="CC164" s="11"/>
    </row>
    <row r="165" spans="1:95" s="5" customFormat="1" ht="14" x14ac:dyDescent="0.3">
      <c r="B165" s="18" t="s">
        <v>105</v>
      </c>
      <c r="C165" s="11"/>
      <c r="D165" s="11"/>
      <c r="E165" s="11"/>
      <c r="F165" s="11"/>
      <c r="G165" s="11"/>
      <c r="H165" s="11"/>
      <c r="I165" s="11"/>
      <c r="CC165" s="11"/>
    </row>
    <row r="166" spans="1:95" s="22" customFormat="1" ht="14" x14ac:dyDescent="0.3">
      <c r="A166" s="22" t="str">
        <f>"42"</f>
        <v>42</v>
      </c>
      <c r="B166" s="23" t="s">
        <v>130</v>
      </c>
      <c r="C166" s="24" t="str">
        <f>"110"</f>
        <v>110</v>
      </c>
      <c r="D166" s="24">
        <v>1.58</v>
      </c>
      <c r="E166" s="24">
        <v>0</v>
      </c>
      <c r="F166" s="24">
        <v>2.83</v>
      </c>
      <c r="G166" s="24">
        <v>0</v>
      </c>
      <c r="H166" s="24">
        <v>11.12</v>
      </c>
      <c r="I166" s="24">
        <v>72.585864427999994</v>
      </c>
      <c r="J166" s="22">
        <v>0.02</v>
      </c>
      <c r="K166" s="22">
        <v>0</v>
      </c>
      <c r="L166" s="22">
        <v>0.02</v>
      </c>
      <c r="M166" s="22">
        <v>0</v>
      </c>
      <c r="N166" s="22">
        <v>5.55</v>
      </c>
      <c r="O166" s="22">
        <v>3.49</v>
      </c>
      <c r="P166" s="22">
        <v>2.08</v>
      </c>
      <c r="Q166" s="22">
        <v>0</v>
      </c>
      <c r="R166" s="22">
        <v>0</v>
      </c>
      <c r="S166" s="22">
        <v>0.42</v>
      </c>
      <c r="T166" s="22">
        <v>2.08</v>
      </c>
      <c r="U166" s="22">
        <v>0</v>
      </c>
      <c r="V166" s="22">
        <v>314.98</v>
      </c>
      <c r="W166" s="22">
        <v>30.83</v>
      </c>
      <c r="X166" s="22">
        <v>21.44</v>
      </c>
      <c r="Y166" s="22">
        <v>47.27</v>
      </c>
      <c r="Z166" s="22">
        <v>0.93</v>
      </c>
      <c r="AA166" s="22">
        <v>0</v>
      </c>
      <c r="AB166" s="22">
        <v>1305.24</v>
      </c>
      <c r="AC166" s="22">
        <v>221.98</v>
      </c>
      <c r="AD166" s="22">
        <v>0.16</v>
      </c>
      <c r="AE166" s="22">
        <v>0.05</v>
      </c>
      <c r="AF166" s="22">
        <v>0.04</v>
      </c>
      <c r="AG166" s="22">
        <v>0.56000000000000005</v>
      </c>
      <c r="AH166" s="22">
        <v>0.84</v>
      </c>
      <c r="AI166" s="22">
        <v>14.61</v>
      </c>
      <c r="AJ166" s="22">
        <v>0</v>
      </c>
      <c r="AK166" s="22">
        <v>22.3</v>
      </c>
      <c r="AL166" s="22">
        <v>26.42</v>
      </c>
      <c r="AM166" s="22">
        <v>31.24</v>
      </c>
      <c r="AN166" s="22">
        <v>38.520000000000003</v>
      </c>
      <c r="AO166" s="22">
        <v>7.76</v>
      </c>
      <c r="AP166" s="22">
        <v>24.51</v>
      </c>
      <c r="AQ166" s="22">
        <v>8.34</v>
      </c>
      <c r="AR166" s="22">
        <v>22.82</v>
      </c>
      <c r="AS166" s="22">
        <v>27.36</v>
      </c>
      <c r="AT166" s="22">
        <v>57.19</v>
      </c>
      <c r="AU166" s="22">
        <v>104.66</v>
      </c>
      <c r="AV166" s="22">
        <v>7.88</v>
      </c>
      <c r="AW166" s="22">
        <v>21.02</v>
      </c>
      <c r="AX166" s="22">
        <v>137.19</v>
      </c>
      <c r="AY166" s="22">
        <v>0</v>
      </c>
      <c r="AZ166" s="22">
        <v>20.67</v>
      </c>
      <c r="BA166" s="22">
        <v>23.94</v>
      </c>
      <c r="BB166" s="22">
        <v>20.059999999999999</v>
      </c>
      <c r="BC166" s="22">
        <v>7.64</v>
      </c>
      <c r="BD166" s="22">
        <v>0</v>
      </c>
      <c r="BE166" s="22">
        <v>0</v>
      </c>
      <c r="BF166" s="22">
        <v>0</v>
      </c>
      <c r="BG166" s="22">
        <v>0</v>
      </c>
      <c r="BH166" s="22">
        <v>0</v>
      </c>
      <c r="BI166" s="22">
        <v>0</v>
      </c>
      <c r="BJ166" s="22">
        <v>0</v>
      </c>
      <c r="BK166" s="22">
        <v>0.02</v>
      </c>
      <c r="BL166" s="22">
        <v>0</v>
      </c>
      <c r="BM166" s="22">
        <v>0</v>
      </c>
      <c r="BN166" s="22">
        <v>0</v>
      </c>
      <c r="BO166" s="22">
        <v>0</v>
      </c>
      <c r="BP166" s="22">
        <v>0</v>
      </c>
      <c r="BQ166" s="22">
        <v>0</v>
      </c>
      <c r="BR166" s="22">
        <v>0</v>
      </c>
      <c r="BS166" s="22">
        <v>0.04</v>
      </c>
      <c r="BT166" s="22">
        <v>0</v>
      </c>
      <c r="BU166" s="22">
        <v>0</v>
      </c>
      <c r="BV166" s="22">
        <v>0.03</v>
      </c>
      <c r="BW166" s="22">
        <v>0</v>
      </c>
      <c r="BX166" s="22">
        <v>0</v>
      </c>
      <c r="BY166" s="22">
        <v>0</v>
      </c>
      <c r="BZ166" s="22">
        <v>0</v>
      </c>
      <c r="CA166" s="22">
        <v>0</v>
      </c>
      <c r="CB166" s="22">
        <v>91.76</v>
      </c>
      <c r="CC166" s="24">
        <v>0</v>
      </c>
      <c r="CE166" s="22">
        <v>217.54</v>
      </c>
      <c r="CG166" s="22">
        <v>0</v>
      </c>
      <c r="CH166" s="22">
        <v>0</v>
      </c>
      <c r="CI166" s="22">
        <v>0</v>
      </c>
      <c r="CJ166" s="22">
        <v>0</v>
      </c>
      <c r="CK166" s="22">
        <v>0</v>
      </c>
      <c r="CL166" s="22">
        <v>0</v>
      </c>
      <c r="CM166" s="22">
        <v>0</v>
      </c>
      <c r="CN166" s="22">
        <v>0</v>
      </c>
      <c r="CO166" s="22">
        <v>0</v>
      </c>
      <c r="CP166" s="22">
        <v>0.55000000000000004</v>
      </c>
      <c r="CQ166" s="22">
        <v>0.28000000000000003</v>
      </c>
    </row>
    <row r="167" spans="1:95" s="22" customFormat="1" ht="14" x14ac:dyDescent="0.3">
      <c r="A167" s="22" t="str">
        <f>"70"</f>
        <v>70</v>
      </c>
      <c r="B167" s="23" t="s">
        <v>159</v>
      </c>
      <c r="C167" s="24" t="str">
        <f>"300"</f>
        <v>300</v>
      </c>
      <c r="D167" s="24">
        <v>2.97</v>
      </c>
      <c r="E167" s="24">
        <v>0.34</v>
      </c>
      <c r="F167" s="24">
        <v>5.37</v>
      </c>
      <c r="G167" s="24">
        <v>0</v>
      </c>
      <c r="H167" s="24">
        <v>21.31</v>
      </c>
      <c r="I167" s="24">
        <v>138.31522416000001</v>
      </c>
      <c r="J167" s="22">
        <v>2.62</v>
      </c>
      <c r="K167" s="22">
        <v>0.12</v>
      </c>
      <c r="L167" s="22">
        <v>2.62</v>
      </c>
      <c r="M167" s="22">
        <v>0</v>
      </c>
      <c r="N167" s="22">
        <v>10.86</v>
      </c>
      <c r="O167" s="22">
        <v>7.19</v>
      </c>
      <c r="P167" s="22">
        <v>3.27</v>
      </c>
      <c r="Q167" s="22">
        <v>0</v>
      </c>
      <c r="R167" s="22">
        <v>0</v>
      </c>
      <c r="S167" s="22">
        <v>0.3</v>
      </c>
      <c r="T167" s="22">
        <v>1.84</v>
      </c>
      <c r="U167" s="22">
        <v>0</v>
      </c>
      <c r="V167" s="22">
        <v>507.49</v>
      </c>
      <c r="W167" s="22">
        <v>40</v>
      </c>
      <c r="X167" s="22">
        <v>33.15</v>
      </c>
      <c r="Y167" s="22">
        <v>72.599999999999994</v>
      </c>
      <c r="Z167" s="22">
        <v>1.67</v>
      </c>
      <c r="AA167" s="22">
        <v>16.989999999999998</v>
      </c>
      <c r="AB167" s="22">
        <v>1203.8599999999999</v>
      </c>
      <c r="AC167" s="22">
        <v>279.5</v>
      </c>
      <c r="AD167" s="22">
        <v>0.28999999999999998</v>
      </c>
      <c r="AE167" s="22">
        <v>7.0000000000000007E-2</v>
      </c>
      <c r="AF167" s="22">
        <v>7.0000000000000007E-2</v>
      </c>
      <c r="AG167" s="22">
        <v>0.79</v>
      </c>
      <c r="AH167" s="22">
        <v>1.56</v>
      </c>
      <c r="AI167" s="22">
        <v>5.96</v>
      </c>
      <c r="AJ167" s="22">
        <v>0</v>
      </c>
      <c r="AK167" s="22">
        <v>63.62</v>
      </c>
      <c r="AL167" s="22">
        <v>75.959999999999994</v>
      </c>
      <c r="AM167" s="22">
        <v>88.84</v>
      </c>
      <c r="AN167" s="22">
        <v>113.6</v>
      </c>
      <c r="AO167" s="22">
        <v>23.52</v>
      </c>
      <c r="AP167" s="22">
        <v>69.849999999999994</v>
      </c>
      <c r="AQ167" s="22">
        <v>22.99</v>
      </c>
      <c r="AR167" s="22">
        <v>63.18</v>
      </c>
      <c r="AS167" s="22">
        <v>68.900000000000006</v>
      </c>
      <c r="AT167" s="22">
        <v>145.72999999999999</v>
      </c>
      <c r="AU167" s="22">
        <v>332.08</v>
      </c>
      <c r="AV167" s="22">
        <v>21.4</v>
      </c>
      <c r="AW167" s="22">
        <v>56.46</v>
      </c>
      <c r="AX167" s="22">
        <v>372.4</v>
      </c>
      <c r="AY167" s="22">
        <v>0</v>
      </c>
      <c r="AZ167" s="22">
        <v>59.62</v>
      </c>
      <c r="BA167" s="22">
        <v>72.400000000000006</v>
      </c>
      <c r="BB167" s="22">
        <v>60.66</v>
      </c>
      <c r="BC167" s="22">
        <v>20.81</v>
      </c>
      <c r="BD167" s="22">
        <v>0.16</v>
      </c>
      <c r="BE167" s="22">
        <v>0.04</v>
      </c>
      <c r="BF167" s="22">
        <v>0.03</v>
      </c>
      <c r="BG167" s="22">
        <v>0.08</v>
      </c>
      <c r="BH167" s="22">
        <v>0.1</v>
      </c>
      <c r="BI167" s="22">
        <v>0.33</v>
      </c>
      <c r="BJ167" s="22">
        <v>0</v>
      </c>
      <c r="BK167" s="22">
        <v>1.07</v>
      </c>
      <c r="BL167" s="22">
        <v>0</v>
      </c>
      <c r="BM167" s="22">
        <v>0.32</v>
      </c>
      <c r="BN167" s="22">
        <v>0</v>
      </c>
      <c r="BO167" s="22">
        <v>0</v>
      </c>
      <c r="BP167" s="22">
        <v>0</v>
      </c>
      <c r="BQ167" s="22">
        <v>0</v>
      </c>
      <c r="BR167" s="22">
        <v>0.12</v>
      </c>
      <c r="BS167" s="22">
        <v>1.04</v>
      </c>
      <c r="BT167" s="22">
        <v>0</v>
      </c>
      <c r="BU167" s="22">
        <v>0</v>
      </c>
      <c r="BV167" s="22">
        <v>0.09</v>
      </c>
      <c r="BW167" s="22">
        <v>0</v>
      </c>
      <c r="BX167" s="22">
        <v>0</v>
      </c>
      <c r="BY167" s="22">
        <v>0</v>
      </c>
      <c r="BZ167" s="22">
        <v>0</v>
      </c>
      <c r="CA167" s="22">
        <v>0</v>
      </c>
      <c r="CB167" s="22">
        <v>396.39</v>
      </c>
      <c r="CC167" s="24">
        <v>0</v>
      </c>
      <c r="CE167" s="22">
        <v>217.64</v>
      </c>
      <c r="CG167" s="22">
        <v>0</v>
      </c>
      <c r="CH167" s="22">
        <v>0</v>
      </c>
      <c r="CI167" s="22">
        <v>0</v>
      </c>
      <c r="CJ167" s="22">
        <v>0</v>
      </c>
      <c r="CK167" s="22">
        <v>0</v>
      </c>
      <c r="CL167" s="22">
        <v>0</v>
      </c>
      <c r="CM167" s="22">
        <v>0</v>
      </c>
      <c r="CN167" s="22">
        <v>0</v>
      </c>
      <c r="CO167" s="22">
        <v>0</v>
      </c>
      <c r="CP167" s="22">
        <v>1.96</v>
      </c>
      <c r="CQ167" s="22">
        <v>0</v>
      </c>
    </row>
    <row r="168" spans="1:95" s="22" customFormat="1" ht="28" x14ac:dyDescent="0.3">
      <c r="A168" s="22" t="str">
        <f>"80"</f>
        <v>80</v>
      </c>
      <c r="B168" s="23" t="s">
        <v>160</v>
      </c>
      <c r="C168" s="24" t="str">
        <f>"100"</f>
        <v>100</v>
      </c>
      <c r="D168" s="24">
        <v>8.9</v>
      </c>
      <c r="E168" s="24">
        <v>8.3699999999999992</v>
      </c>
      <c r="F168" s="24">
        <v>4.3600000000000003</v>
      </c>
      <c r="G168" s="24">
        <v>0.01</v>
      </c>
      <c r="H168" s="24">
        <v>5.45</v>
      </c>
      <c r="I168" s="24">
        <v>94.264549799999912</v>
      </c>
      <c r="J168" s="22">
        <v>0</v>
      </c>
      <c r="K168" s="22">
        <v>0</v>
      </c>
      <c r="L168" s="22">
        <v>0</v>
      </c>
      <c r="M168" s="22">
        <v>0</v>
      </c>
      <c r="N168" s="22">
        <v>4.5999999999999996</v>
      </c>
      <c r="O168" s="22">
        <v>0.09</v>
      </c>
      <c r="P168" s="22">
        <v>0.77</v>
      </c>
      <c r="Q168" s="22">
        <v>0</v>
      </c>
      <c r="R168" s="22">
        <v>0</v>
      </c>
      <c r="S168" s="22">
        <v>0</v>
      </c>
      <c r="T168" s="22">
        <v>0.41</v>
      </c>
      <c r="U168" s="22">
        <v>3.92</v>
      </c>
      <c r="V168" s="22">
        <v>77.63</v>
      </c>
      <c r="W168" s="22">
        <v>8.09</v>
      </c>
      <c r="X168" s="22">
        <v>9.68</v>
      </c>
      <c r="Y168" s="22">
        <v>17.059999999999999</v>
      </c>
      <c r="Z168" s="22">
        <v>0.28999999999999998</v>
      </c>
      <c r="AA168" s="22">
        <v>0</v>
      </c>
      <c r="AB168" s="22">
        <v>2305.1999999999998</v>
      </c>
      <c r="AC168" s="22">
        <v>0</v>
      </c>
      <c r="AD168" s="22">
        <v>0</v>
      </c>
      <c r="AE168" s="22">
        <v>0.01</v>
      </c>
      <c r="AF168" s="22">
        <v>0.02</v>
      </c>
      <c r="AG168" s="22">
        <v>0.21</v>
      </c>
      <c r="AH168" s="22">
        <v>0</v>
      </c>
      <c r="AI168" s="22">
        <v>1.3</v>
      </c>
      <c r="AJ168" s="22">
        <v>0</v>
      </c>
      <c r="AK168" s="22">
        <v>0</v>
      </c>
      <c r="AL168" s="22">
        <v>0</v>
      </c>
      <c r="AM168" s="22">
        <v>0</v>
      </c>
      <c r="AN168" s="22">
        <v>0</v>
      </c>
      <c r="AO168" s="22">
        <v>0</v>
      </c>
      <c r="AP168" s="22">
        <v>0</v>
      </c>
      <c r="AQ168" s="22">
        <v>0</v>
      </c>
      <c r="AR168" s="22">
        <v>0</v>
      </c>
      <c r="AS168" s="22">
        <v>0</v>
      </c>
      <c r="AT168" s="22">
        <v>0</v>
      </c>
      <c r="AU168" s="22">
        <v>0</v>
      </c>
      <c r="AV168" s="22">
        <v>0</v>
      </c>
      <c r="AW168" s="22">
        <v>0</v>
      </c>
      <c r="AX168" s="22">
        <v>0</v>
      </c>
      <c r="AY168" s="22">
        <v>0</v>
      </c>
      <c r="AZ168" s="22">
        <v>0</v>
      </c>
      <c r="BA168" s="22">
        <v>0</v>
      </c>
      <c r="BB168" s="22">
        <v>0</v>
      </c>
      <c r="BC168" s="22">
        <v>0</v>
      </c>
      <c r="BD168" s="22">
        <v>0</v>
      </c>
      <c r="BE168" s="22">
        <v>0</v>
      </c>
      <c r="BF168" s="22">
        <v>0</v>
      </c>
      <c r="BG168" s="22">
        <v>0</v>
      </c>
      <c r="BH168" s="22">
        <v>0</v>
      </c>
      <c r="BI168" s="22">
        <v>0</v>
      </c>
      <c r="BJ168" s="22">
        <v>0</v>
      </c>
      <c r="BK168" s="22">
        <v>0</v>
      </c>
      <c r="BL168" s="22">
        <v>0</v>
      </c>
      <c r="BM168" s="22">
        <v>0</v>
      </c>
      <c r="BN168" s="22">
        <v>0</v>
      </c>
      <c r="BO168" s="22">
        <v>0</v>
      </c>
      <c r="BP168" s="22">
        <v>0</v>
      </c>
      <c r="BQ168" s="22">
        <v>0</v>
      </c>
      <c r="BR168" s="22">
        <v>0</v>
      </c>
      <c r="BS168" s="22">
        <v>0</v>
      </c>
      <c r="BT168" s="22">
        <v>0</v>
      </c>
      <c r="BU168" s="22">
        <v>0</v>
      </c>
      <c r="BV168" s="22">
        <v>0</v>
      </c>
      <c r="BW168" s="22">
        <v>0</v>
      </c>
      <c r="BX168" s="22">
        <v>0</v>
      </c>
      <c r="BY168" s="22">
        <v>0</v>
      </c>
      <c r="BZ168" s="22">
        <v>0</v>
      </c>
      <c r="CA168" s="22">
        <v>0</v>
      </c>
      <c r="CB168" s="22">
        <v>0</v>
      </c>
      <c r="CC168" s="24">
        <v>0</v>
      </c>
      <c r="CE168" s="22">
        <v>384.2</v>
      </c>
      <c r="CG168" s="22">
        <v>0</v>
      </c>
      <c r="CH168" s="22">
        <v>0</v>
      </c>
      <c r="CI168" s="22">
        <v>0</v>
      </c>
      <c r="CJ168" s="22">
        <v>0</v>
      </c>
      <c r="CK168" s="22">
        <v>0</v>
      </c>
      <c r="CL168" s="22">
        <v>0</v>
      </c>
      <c r="CM168" s="22">
        <v>0</v>
      </c>
      <c r="CN168" s="22">
        <v>0</v>
      </c>
      <c r="CO168" s="22">
        <v>0</v>
      </c>
      <c r="CP168" s="22">
        <v>2</v>
      </c>
      <c r="CQ168" s="22">
        <v>0</v>
      </c>
    </row>
    <row r="169" spans="1:95" s="22" customFormat="1" ht="14" x14ac:dyDescent="0.3">
      <c r="A169" s="22" t="str">
        <f>"146"</f>
        <v>146</v>
      </c>
      <c r="B169" s="23" t="s">
        <v>150</v>
      </c>
      <c r="C169" s="24" t="str">
        <f>"200"</f>
        <v>200</v>
      </c>
      <c r="D169" s="24">
        <v>4.07</v>
      </c>
      <c r="E169" s="24">
        <v>0.91</v>
      </c>
      <c r="F169" s="24">
        <v>6.34</v>
      </c>
      <c r="G169" s="24">
        <v>0</v>
      </c>
      <c r="H169" s="24">
        <v>28.9</v>
      </c>
      <c r="I169" s="24">
        <v>187.39081199999998</v>
      </c>
      <c r="J169" s="22">
        <v>4.43</v>
      </c>
      <c r="K169" s="22">
        <v>0.18</v>
      </c>
      <c r="L169" s="22">
        <v>4.43</v>
      </c>
      <c r="M169" s="22">
        <v>0</v>
      </c>
      <c r="N169" s="22">
        <v>3.38</v>
      </c>
      <c r="O169" s="22">
        <v>23.34</v>
      </c>
      <c r="P169" s="22">
        <v>2.1800000000000002</v>
      </c>
      <c r="Q169" s="22">
        <v>0</v>
      </c>
      <c r="R169" s="22">
        <v>0</v>
      </c>
      <c r="S169" s="22">
        <v>0.37</v>
      </c>
      <c r="T169" s="22">
        <v>2.11</v>
      </c>
      <c r="U169" s="22">
        <v>0</v>
      </c>
      <c r="V169" s="22">
        <v>894.19</v>
      </c>
      <c r="W169" s="22">
        <v>47.47</v>
      </c>
      <c r="X169" s="22">
        <v>37.869999999999997</v>
      </c>
      <c r="Y169" s="22">
        <v>110.93</v>
      </c>
      <c r="Z169" s="22">
        <v>1.38</v>
      </c>
      <c r="AA169" s="22">
        <v>28.38</v>
      </c>
      <c r="AB169" s="22">
        <v>51.04</v>
      </c>
      <c r="AC169" s="22">
        <v>57.44</v>
      </c>
      <c r="AD169" s="22">
        <v>0.24</v>
      </c>
      <c r="AE169" s="22">
        <v>0.16</v>
      </c>
      <c r="AF169" s="22">
        <v>0.14000000000000001</v>
      </c>
      <c r="AG169" s="22">
        <v>1.8</v>
      </c>
      <c r="AH169" s="22">
        <v>3.33</v>
      </c>
      <c r="AI169" s="22">
        <v>13.84</v>
      </c>
      <c r="AJ169" s="22">
        <v>0</v>
      </c>
      <c r="AK169" s="22">
        <v>41.9</v>
      </c>
      <c r="AL169" s="22">
        <v>65.94</v>
      </c>
      <c r="AM169" s="22">
        <v>83.46</v>
      </c>
      <c r="AN169" s="22">
        <v>98.29</v>
      </c>
      <c r="AO169" s="22">
        <v>16.8</v>
      </c>
      <c r="AP169" s="22">
        <v>66.27</v>
      </c>
      <c r="AQ169" s="22">
        <v>33.92</v>
      </c>
      <c r="AR169" s="22">
        <v>67.61</v>
      </c>
      <c r="AS169" s="22">
        <v>94.68</v>
      </c>
      <c r="AT169" s="22">
        <v>258.24</v>
      </c>
      <c r="AU169" s="22">
        <v>114.89</v>
      </c>
      <c r="AV169" s="22">
        <v>23.95</v>
      </c>
      <c r="AW169" s="22">
        <v>66.89</v>
      </c>
      <c r="AX169" s="22">
        <v>359.48</v>
      </c>
      <c r="AY169" s="22">
        <v>0</v>
      </c>
      <c r="AZ169" s="22">
        <v>50.2</v>
      </c>
      <c r="BA169" s="22">
        <v>45.64</v>
      </c>
      <c r="BB169" s="22">
        <v>49.93</v>
      </c>
      <c r="BC169" s="22">
        <v>21.29</v>
      </c>
      <c r="BD169" s="22">
        <v>0.23</v>
      </c>
      <c r="BE169" s="22">
        <v>0.05</v>
      </c>
      <c r="BF169" s="22">
        <v>0.04</v>
      </c>
      <c r="BG169" s="22">
        <v>0.12</v>
      </c>
      <c r="BH169" s="22">
        <v>0.15</v>
      </c>
      <c r="BI169" s="22">
        <v>0.49</v>
      </c>
      <c r="BJ169" s="22">
        <v>0</v>
      </c>
      <c r="BK169" s="22">
        <v>1.62</v>
      </c>
      <c r="BL169" s="22">
        <v>0</v>
      </c>
      <c r="BM169" s="22">
        <v>0.49</v>
      </c>
      <c r="BN169" s="22">
        <v>0</v>
      </c>
      <c r="BO169" s="22">
        <v>0</v>
      </c>
      <c r="BP169" s="22">
        <v>0</v>
      </c>
      <c r="BQ169" s="22">
        <v>0</v>
      </c>
      <c r="BR169" s="22">
        <v>0.18</v>
      </c>
      <c r="BS169" s="22">
        <v>1.64</v>
      </c>
      <c r="BT169" s="22">
        <v>0</v>
      </c>
      <c r="BU169" s="22">
        <v>0</v>
      </c>
      <c r="BV169" s="22">
        <v>0.2</v>
      </c>
      <c r="BW169" s="22">
        <v>0</v>
      </c>
      <c r="BX169" s="22">
        <v>0</v>
      </c>
      <c r="BY169" s="22">
        <v>0</v>
      </c>
      <c r="BZ169" s="22">
        <v>0</v>
      </c>
      <c r="CA169" s="22">
        <v>0</v>
      </c>
      <c r="CB169" s="22">
        <v>162.22999999999999</v>
      </c>
      <c r="CC169" s="24">
        <v>0</v>
      </c>
      <c r="CE169" s="22">
        <v>36.89</v>
      </c>
      <c r="CG169" s="22">
        <v>0</v>
      </c>
      <c r="CH169" s="22">
        <v>0</v>
      </c>
      <c r="CI169" s="22">
        <v>0</v>
      </c>
      <c r="CJ169" s="22">
        <v>0</v>
      </c>
      <c r="CK169" s="22">
        <v>0</v>
      </c>
      <c r="CL169" s="22">
        <v>0</v>
      </c>
      <c r="CM169" s="22">
        <v>0</v>
      </c>
      <c r="CN169" s="22">
        <v>0</v>
      </c>
      <c r="CO169" s="22">
        <v>0</v>
      </c>
      <c r="CP169" s="22">
        <v>0</v>
      </c>
      <c r="CQ169" s="22">
        <v>0</v>
      </c>
    </row>
    <row r="170" spans="1:95" s="22" customFormat="1" ht="14" x14ac:dyDescent="0.3">
      <c r="A170" s="22" t="str">
        <f>"310"</f>
        <v>310</v>
      </c>
      <c r="B170" s="23" t="s">
        <v>110</v>
      </c>
      <c r="C170" s="24" t="str">
        <f>"200"</f>
        <v>200</v>
      </c>
      <c r="D170" s="24">
        <v>0.53</v>
      </c>
      <c r="E170" s="24">
        <v>0.17</v>
      </c>
      <c r="F170" s="24">
        <v>0.06</v>
      </c>
      <c r="G170" s="24">
        <v>0</v>
      </c>
      <c r="H170" s="24">
        <v>32.22</v>
      </c>
      <c r="I170" s="24">
        <v>122.85033287999998</v>
      </c>
      <c r="J170" s="22">
        <v>0</v>
      </c>
      <c r="K170" s="22">
        <v>0</v>
      </c>
      <c r="L170" s="22">
        <v>0</v>
      </c>
      <c r="M170" s="22">
        <v>0</v>
      </c>
      <c r="N170" s="22">
        <v>30.67</v>
      </c>
      <c r="O170" s="22">
        <v>0.25</v>
      </c>
      <c r="P170" s="22">
        <v>1.3</v>
      </c>
      <c r="Q170" s="22">
        <v>0</v>
      </c>
      <c r="R170" s="22">
        <v>0</v>
      </c>
      <c r="S170" s="22">
        <v>0</v>
      </c>
      <c r="T170" s="22">
        <v>0.38</v>
      </c>
      <c r="U170" s="22">
        <v>0.2</v>
      </c>
      <c r="V170" s="22">
        <v>124.52</v>
      </c>
      <c r="W170" s="22">
        <v>14.19</v>
      </c>
      <c r="X170" s="22">
        <v>8.07</v>
      </c>
      <c r="Y170" s="22">
        <v>10.59</v>
      </c>
      <c r="Z170" s="22">
        <v>0.89</v>
      </c>
      <c r="AA170" s="22">
        <v>0</v>
      </c>
      <c r="AB170" s="22">
        <v>115.34</v>
      </c>
      <c r="AC170" s="22">
        <v>0</v>
      </c>
      <c r="AD170" s="22">
        <v>0</v>
      </c>
      <c r="AE170" s="22">
        <v>0.06</v>
      </c>
      <c r="AF170" s="22">
        <v>0.19</v>
      </c>
      <c r="AG170" s="22">
        <v>0.3</v>
      </c>
      <c r="AH170" s="22">
        <v>0</v>
      </c>
      <c r="AI170" s="22">
        <v>0.11</v>
      </c>
      <c r="AJ170" s="22">
        <v>0</v>
      </c>
      <c r="AK170" s="22">
        <v>0</v>
      </c>
      <c r="AL170" s="22">
        <v>0</v>
      </c>
      <c r="AM170" s="22">
        <v>0</v>
      </c>
      <c r="AN170" s="22">
        <v>0</v>
      </c>
      <c r="AO170" s="22">
        <v>0</v>
      </c>
      <c r="AP170" s="22">
        <v>0</v>
      </c>
      <c r="AQ170" s="22">
        <v>0</v>
      </c>
      <c r="AR170" s="22">
        <v>0</v>
      </c>
      <c r="AS170" s="22">
        <v>0</v>
      </c>
      <c r="AT170" s="22">
        <v>0</v>
      </c>
      <c r="AU170" s="22">
        <v>0</v>
      </c>
      <c r="AV170" s="22">
        <v>0</v>
      </c>
      <c r="AW170" s="22">
        <v>0</v>
      </c>
      <c r="AX170" s="22">
        <v>0</v>
      </c>
      <c r="AY170" s="22">
        <v>0</v>
      </c>
      <c r="AZ170" s="22">
        <v>0</v>
      </c>
      <c r="BA170" s="22">
        <v>0</v>
      </c>
      <c r="BB170" s="22">
        <v>0</v>
      </c>
      <c r="BC170" s="22">
        <v>0</v>
      </c>
      <c r="BD170" s="22">
        <v>0</v>
      </c>
      <c r="BE170" s="22">
        <v>0</v>
      </c>
      <c r="BF170" s="22">
        <v>0</v>
      </c>
      <c r="BG170" s="22">
        <v>0</v>
      </c>
      <c r="BH170" s="22">
        <v>0</v>
      </c>
      <c r="BI170" s="22">
        <v>0</v>
      </c>
      <c r="BJ170" s="22">
        <v>0</v>
      </c>
      <c r="BK170" s="22">
        <v>0</v>
      </c>
      <c r="BL170" s="22">
        <v>0</v>
      </c>
      <c r="BM170" s="22">
        <v>0</v>
      </c>
      <c r="BN170" s="22">
        <v>0</v>
      </c>
      <c r="BO170" s="22">
        <v>0</v>
      </c>
      <c r="BP170" s="22">
        <v>0</v>
      </c>
      <c r="BQ170" s="22">
        <v>0</v>
      </c>
      <c r="BR170" s="22">
        <v>0</v>
      </c>
      <c r="BS170" s="22">
        <v>0</v>
      </c>
      <c r="BT170" s="22">
        <v>0</v>
      </c>
      <c r="BU170" s="22">
        <v>0</v>
      </c>
      <c r="BV170" s="22">
        <v>0</v>
      </c>
      <c r="BW170" s="22">
        <v>0</v>
      </c>
      <c r="BX170" s="22">
        <v>0</v>
      </c>
      <c r="BY170" s="22">
        <v>0</v>
      </c>
      <c r="BZ170" s="22">
        <v>0</v>
      </c>
      <c r="CA170" s="22">
        <v>0</v>
      </c>
      <c r="CB170" s="22">
        <v>200.03</v>
      </c>
      <c r="CC170" s="24">
        <v>0</v>
      </c>
      <c r="CE170" s="22">
        <v>19.22</v>
      </c>
      <c r="CG170" s="22">
        <v>0</v>
      </c>
      <c r="CH170" s="22">
        <v>0</v>
      </c>
      <c r="CI170" s="22">
        <v>0</v>
      </c>
      <c r="CJ170" s="22">
        <v>0</v>
      </c>
      <c r="CK170" s="22">
        <v>0</v>
      </c>
      <c r="CL170" s="22">
        <v>0</v>
      </c>
      <c r="CM170" s="22">
        <v>0</v>
      </c>
      <c r="CN170" s="22">
        <v>0</v>
      </c>
      <c r="CO170" s="22">
        <v>0</v>
      </c>
      <c r="CP170" s="22">
        <v>20</v>
      </c>
      <c r="CQ170" s="22">
        <v>0</v>
      </c>
    </row>
    <row r="171" spans="1:95" s="22" customFormat="1" ht="28" x14ac:dyDescent="0.3">
      <c r="A171" s="22" t="str">
        <f>"-"</f>
        <v>-</v>
      </c>
      <c r="B171" s="23" t="s">
        <v>94</v>
      </c>
      <c r="C171" s="24" t="str">
        <f>"30"</f>
        <v>30</v>
      </c>
      <c r="D171" s="24">
        <v>2.2799999999999998</v>
      </c>
      <c r="E171" s="24">
        <v>0</v>
      </c>
      <c r="F171" s="24">
        <v>0.24</v>
      </c>
      <c r="G171" s="24">
        <v>0.24</v>
      </c>
      <c r="H171" s="24">
        <v>15.54</v>
      </c>
      <c r="I171" s="24">
        <v>73.563000000000002</v>
      </c>
      <c r="J171" s="22">
        <v>0.06</v>
      </c>
      <c r="K171" s="22">
        <v>0</v>
      </c>
      <c r="L171" s="22">
        <v>0</v>
      </c>
      <c r="M171" s="22">
        <v>0</v>
      </c>
      <c r="N171" s="22">
        <v>0.21</v>
      </c>
      <c r="O171" s="22">
        <v>14.55</v>
      </c>
      <c r="P171" s="22">
        <v>0.78</v>
      </c>
      <c r="Q171" s="22">
        <v>0</v>
      </c>
      <c r="R171" s="22">
        <v>0</v>
      </c>
      <c r="S171" s="22">
        <v>0.09</v>
      </c>
      <c r="T171" s="22">
        <v>0.51</v>
      </c>
      <c r="U171" s="22">
        <v>149.69999999999999</v>
      </c>
      <c r="V171" s="22">
        <v>27.9</v>
      </c>
      <c r="W171" s="22">
        <v>6</v>
      </c>
      <c r="X171" s="22">
        <v>4.2</v>
      </c>
      <c r="Y171" s="22">
        <v>19.5</v>
      </c>
      <c r="Z171" s="22">
        <v>0.33</v>
      </c>
      <c r="AA171" s="22">
        <v>0</v>
      </c>
      <c r="AB171" s="22">
        <v>0</v>
      </c>
      <c r="AC171" s="22">
        <v>0</v>
      </c>
      <c r="AD171" s="22">
        <v>0.33</v>
      </c>
      <c r="AE171" s="22">
        <v>0.03</v>
      </c>
      <c r="AF171" s="22">
        <v>0.01</v>
      </c>
      <c r="AG171" s="22">
        <v>0.27</v>
      </c>
      <c r="AH171" s="22">
        <v>0.66</v>
      </c>
      <c r="AI171" s="22">
        <v>0</v>
      </c>
      <c r="AJ171" s="22">
        <v>0</v>
      </c>
      <c r="AK171" s="22">
        <v>104.4</v>
      </c>
      <c r="AL171" s="22">
        <v>95.4</v>
      </c>
      <c r="AM171" s="22">
        <v>178.2</v>
      </c>
      <c r="AN171" s="22">
        <v>56.7</v>
      </c>
      <c r="AO171" s="22">
        <v>34.200000000000003</v>
      </c>
      <c r="AP171" s="22">
        <v>69.3</v>
      </c>
      <c r="AQ171" s="22">
        <v>22.2</v>
      </c>
      <c r="AR171" s="22">
        <v>110.4</v>
      </c>
      <c r="AS171" s="22">
        <v>72.900000000000006</v>
      </c>
      <c r="AT171" s="22">
        <v>88.5</v>
      </c>
      <c r="AU171" s="22">
        <v>75.599999999999994</v>
      </c>
      <c r="AV171" s="22">
        <v>44.4</v>
      </c>
      <c r="AW171" s="22">
        <v>77.400000000000006</v>
      </c>
      <c r="AX171" s="22">
        <v>676.2</v>
      </c>
      <c r="AY171" s="22">
        <v>0</v>
      </c>
      <c r="AZ171" s="22">
        <v>212.7</v>
      </c>
      <c r="BA171" s="22">
        <v>110.4</v>
      </c>
      <c r="BB171" s="22">
        <v>56.1</v>
      </c>
      <c r="BC171" s="22">
        <v>44.1</v>
      </c>
      <c r="BD171" s="22">
        <v>0</v>
      </c>
      <c r="BE171" s="22">
        <v>0</v>
      </c>
      <c r="BF171" s="22">
        <v>0</v>
      </c>
      <c r="BG171" s="22">
        <v>0</v>
      </c>
      <c r="BH171" s="22">
        <v>0</v>
      </c>
      <c r="BI171" s="22">
        <v>0.03</v>
      </c>
      <c r="BJ171" s="22">
        <v>0</v>
      </c>
      <c r="BK171" s="22">
        <v>0</v>
      </c>
      <c r="BL171" s="22">
        <v>0</v>
      </c>
      <c r="BM171" s="22">
        <v>0</v>
      </c>
      <c r="BN171" s="22">
        <v>0.03</v>
      </c>
      <c r="BO171" s="22">
        <v>0</v>
      </c>
      <c r="BP171" s="22">
        <v>0</v>
      </c>
      <c r="BQ171" s="22">
        <v>0</v>
      </c>
      <c r="BR171" s="22">
        <v>0</v>
      </c>
      <c r="BS171" s="22">
        <v>0.02</v>
      </c>
      <c r="BT171" s="22">
        <v>0</v>
      </c>
      <c r="BU171" s="22">
        <v>0</v>
      </c>
      <c r="BV171" s="22">
        <v>0.11</v>
      </c>
      <c r="BW171" s="22">
        <v>0.01</v>
      </c>
      <c r="BX171" s="22">
        <v>0</v>
      </c>
      <c r="BY171" s="22">
        <v>0</v>
      </c>
      <c r="BZ171" s="22">
        <v>0</v>
      </c>
      <c r="CA171" s="22">
        <v>0</v>
      </c>
      <c r="CB171" s="22">
        <v>11.34</v>
      </c>
      <c r="CC171" s="24">
        <v>0</v>
      </c>
      <c r="CE171" s="22">
        <v>0</v>
      </c>
      <c r="CG171" s="22">
        <v>0</v>
      </c>
      <c r="CH171" s="22">
        <v>0</v>
      </c>
      <c r="CI171" s="22">
        <v>0</v>
      </c>
      <c r="CJ171" s="22">
        <v>0</v>
      </c>
      <c r="CK171" s="22">
        <v>0</v>
      </c>
      <c r="CL171" s="22">
        <v>0</v>
      </c>
      <c r="CM171" s="22">
        <v>0</v>
      </c>
      <c r="CN171" s="22">
        <v>0</v>
      </c>
      <c r="CO171" s="22">
        <v>0</v>
      </c>
      <c r="CP171" s="22">
        <v>0</v>
      </c>
      <c r="CQ171" s="22">
        <v>0</v>
      </c>
    </row>
    <row r="172" spans="1:95" s="22" customFormat="1" ht="28" x14ac:dyDescent="0.3">
      <c r="A172" s="22" t="str">
        <f>"-"</f>
        <v>-</v>
      </c>
      <c r="B172" s="23" t="s">
        <v>111</v>
      </c>
      <c r="C172" s="24" t="str">
        <f>"30"</f>
        <v>30</v>
      </c>
      <c r="D172" s="24">
        <v>1.98</v>
      </c>
      <c r="E172" s="24">
        <v>0</v>
      </c>
      <c r="F172" s="24">
        <v>0.36</v>
      </c>
      <c r="G172" s="24">
        <v>0.36</v>
      </c>
      <c r="H172" s="24">
        <v>12.51</v>
      </c>
      <c r="I172" s="24">
        <v>58.013999999999996</v>
      </c>
      <c r="J172" s="22">
        <v>0.06</v>
      </c>
      <c r="K172" s="22">
        <v>0</v>
      </c>
      <c r="L172" s="22">
        <v>0</v>
      </c>
      <c r="M172" s="22">
        <v>0</v>
      </c>
      <c r="N172" s="22">
        <v>0.36</v>
      </c>
      <c r="O172" s="22">
        <v>9.66</v>
      </c>
      <c r="P172" s="22">
        <v>2.4900000000000002</v>
      </c>
      <c r="Q172" s="22">
        <v>0</v>
      </c>
      <c r="R172" s="22">
        <v>0</v>
      </c>
      <c r="S172" s="22">
        <v>0.3</v>
      </c>
      <c r="T172" s="22">
        <v>0.75</v>
      </c>
      <c r="U172" s="22">
        <v>183</v>
      </c>
      <c r="V172" s="22">
        <v>73.5</v>
      </c>
      <c r="W172" s="22">
        <v>10.5</v>
      </c>
      <c r="X172" s="22">
        <v>14.1</v>
      </c>
      <c r="Y172" s="22">
        <v>47.4</v>
      </c>
      <c r="Z172" s="22">
        <v>1.17</v>
      </c>
      <c r="AA172" s="22">
        <v>0</v>
      </c>
      <c r="AB172" s="22">
        <v>1.5</v>
      </c>
      <c r="AC172" s="22">
        <v>0.3</v>
      </c>
      <c r="AD172" s="22">
        <v>0.42</v>
      </c>
      <c r="AE172" s="22">
        <v>0.05</v>
      </c>
      <c r="AF172" s="22">
        <v>0.02</v>
      </c>
      <c r="AG172" s="22">
        <v>0.21</v>
      </c>
      <c r="AH172" s="22">
        <v>0.6</v>
      </c>
      <c r="AI172" s="22">
        <v>0</v>
      </c>
      <c r="AJ172" s="22">
        <v>0</v>
      </c>
      <c r="AK172" s="22">
        <v>96.6</v>
      </c>
      <c r="AL172" s="22">
        <v>74.400000000000006</v>
      </c>
      <c r="AM172" s="22">
        <v>128.1</v>
      </c>
      <c r="AN172" s="22">
        <v>66.900000000000006</v>
      </c>
      <c r="AO172" s="22">
        <v>27.9</v>
      </c>
      <c r="AP172" s="22">
        <v>59.4</v>
      </c>
      <c r="AQ172" s="22">
        <v>24</v>
      </c>
      <c r="AR172" s="22">
        <v>111.3</v>
      </c>
      <c r="AS172" s="22">
        <v>89.1</v>
      </c>
      <c r="AT172" s="22">
        <v>87.3</v>
      </c>
      <c r="AU172" s="22">
        <v>139.19999999999999</v>
      </c>
      <c r="AV172" s="22">
        <v>37.200000000000003</v>
      </c>
      <c r="AW172" s="22">
        <v>93</v>
      </c>
      <c r="AX172" s="22">
        <v>458.7</v>
      </c>
      <c r="AY172" s="22">
        <v>0</v>
      </c>
      <c r="AZ172" s="22">
        <v>157.80000000000001</v>
      </c>
      <c r="BA172" s="22">
        <v>87.3</v>
      </c>
      <c r="BB172" s="22">
        <v>54</v>
      </c>
      <c r="BC172" s="22">
        <v>39</v>
      </c>
      <c r="BD172" s="22">
        <v>0</v>
      </c>
      <c r="BE172" s="22">
        <v>0</v>
      </c>
      <c r="BF172" s="22">
        <v>0</v>
      </c>
      <c r="BG172" s="22">
        <v>0</v>
      </c>
      <c r="BH172" s="22">
        <v>0</v>
      </c>
      <c r="BI172" s="22">
        <v>0</v>
      </c>
      <c r="BJ172" s="22">
        <v>0</v>
      </c>
      <c r="BK172" s="22">
        <v>0.04</v>
      </c>
      <c r="BL172" s="22">
        <v>0</v>
      </c>
      <c r="BM172" s="22">
        <v>0</v>
      </c>
      <c r="BN172" s="22">
        <v>0.01</v>
      </c>
      <c r="BO172" s="22">
        <v>0</v>
      </c>
      <c r="BP172" s="22">
        <v>0</v>
      </c>
      <c r="BQ172" s="22">
        <v>0</v>
      </c>
      <c r="BR172" s="22">
        <v>0</v>
      </c>
      <c r="BS172" s="22">
        <v>0.03</v>
      </c>
      <c r="BT172" s="22">
        <v>0</v>
      </c>
      <c r="BU172" s="22">
        <v>0</v>
      </c>
      <c r="BV172" s="22">
        <v>0.14000000000000001</v>
      </c>
      <c r="BW172" s="22">
        <v>0.02</v>
      </c>
      <c r="BX172" s="22">
        <v>0</v>
      </c>
      <c r="BY172" s="22">
        <v>0</v>
      </c>
      <c r="BZ172" s="22">
        <v>0</v>
      </c>
      <c r="CA172" s="22">
        <v>0</v>
      </c>
      <c r="CB172" s="22">
        <v>14.1</v>
      </c>
      <c r="CC172" s="24">
        <v>0</v>
      </c>
      <c r="CE172" s="22">
        <v>0.25</v>
      </c>
      <c r="CG172" s="22">
        <v>0</v>
      </c>
      <c r="CH172" s="22">
        <v>0</v>
      </c>
      <c r="CI172" s="22">
        <v>0</v>
      </c>
      <c r="CJ172" s="22">
        <v>0</v>
      </c>
      <c r="CK172" s="22">
        <v>0</v>
      </c>
      <c r="CL172" s="22">
        <v>0</v>
      </c>
      <c r="CM172" s="22">
        <v>0</v>
      </c>
      <c r="CN172" s="22">
        <v>0</v>
      </c>
      <c r="CO172" s="22">
        <v>0</v>
      </c>
      <c r="CP172" s="22">
        <v>0</v>
      </c>
      <c r="CQ172" s="22">
        <v>0</v>
      </c>
    </row>
    <row r="173" spans="1:95" s="19" customFormat="1" ht="14" x14ac:dyDescent="0.3">
      <c r="A173" s="19" t="str">
        <f>""</f>
        <v/>
      </c>
      <c r="B173" s="20" t="s">
        <v>140</v>
      </c>
      <c r="C173" s="21" t="str">
        <f>"10"</f>
        <v>10</v>
      </c>
      <c r="D173" s="21">
        <v>0.05</v>
      </c>
      <c r="E173" s="21">
        <v>0.05</v>
      </c>
      <c r="F173" s="21">
        <v>8.25</v>
      </c>
      <c r="G173" s="21">
        <v>0</v>
      </c>
      <c r="H173" s="21">
        <v>0.08</v>
      </c>
      <c r="I173" s="21">
        <v>74.754000000000005</v>
      </c>
      <c r="J173" s="19">
        <v>5.36</v>
      </c>
      <c r="K173" s="19">
        <v>0.25</v>
      </c>
      <c r="L173" s="19">
        <v>5.36</v>
      </c>
      <c r="M173" s="19">
        <v>0</v>
      </c>
      <c r="N173" s="19">
        <v>0.08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9">
        <v>0.02</v>
      </c>
      <c r="U173" s="19">
        <v>0</v>
      </c>
      <c r="V173" s="19">
        <v>1.5</v>
      </c>
      <c r="W173" s="19">
        <v>1.2</v>
      </c>
      <c r="X173" s="19">
        <v>0</v>
      </c>
      <c r="Y173" s="19">
        <v>1.9</v>
      </c>
      <c r="Z173" s="19">
        <v>0.02</v>
      </c>
      <c r="AA173" s="19">
        <v>59</v>
      </c>
      <c r="AB173" s="19">
        <v>38</v>
      </c>
      <c r="AC173" s="19">
        <v>65.3</v>
      </c>
      <c r="AD173" s="19">
        <v>0.1</v>
      </c>
      <c r="AE173" s="19">
        <v>0</v>
      </c>
      <c r="AF173" s="19">
        <v>0.01</v>
      </c>
      <c r="AG173" s="19">
        <v>0</v>
      </c>
      <c r="AH173" s="19">
        <v>0.02</v>
      </c>
      <c r="AI173" s="19">
        <v>0</v>
      </c>
      <c r="AJ173" s="19">
        <v>0</v>
      </c>
      <c r="AK173" s="19">
        <v>2.6</v>
      </c>
      <c r="AL173" s="19">
        <v>2.5</v>
      </c>
      <c r="AM173" s="19">
        <v>4.7</v>
      </c>
      <c r="AN173" s="19">
        <v>2.8</v>
      </c>
      <c r="AO173" s="19">
        <v>1.1000000000000001</v>
      </c>
      <c r="AP173" s="19">
        <v>3</v>
      </c>
      <c r="AQ173" s="19">
        <v>2.7</v>
      </c>
      <c r="AR173" s="19">
        <v>2.6</v>
      </c>
      <c r="AS173" s="19">
        <v>2.2000000000000002</v>
      </c>
      <c r="AT173" s="19">
        <v>1.6</v>
      </c>
      <c r="AU173" s="19">
        <v>3.6</v>
      </c>
      <c r="AV173" s="19">
        <v>2.2000000000000002</v>
      </c>
      <c r="AW173" s="19">
        <v>1.5</v>
      </c>
      <c r="AX173" s="19">
        <v>8.9</v>
      </c>
      <c r="AY173" s="19">
        <v>0</v>
      </c>
      <c r="AZ173" s="19">
        <v>3</v>
      </c>
      <c r="BA173" s="19">
        <v>3.4</v>
      </c>
      <c r="BB173" s="19">
        <v>2.6</v>
      </c>
      <c r="BC173" s="19">
        <v>0.6</v>
      </c>
      <c r="BD173" s="19">
        <v>0.37</v>
      </c>
      <c r="BE173" s="19">
        <v>0.08</v>
      </c>
      <c r="BF173" s="19">
        <v>7.0000000000000007E-2</v>
      </c>
      <c r="BG173" s="19">
        <v>0.19</v>
      </c>
      <c r="BH173" s="19">
        <v>0.24</v>
      </c>
      <c r="BI173" s="19">
        <v>0.78</v>
      </c>
      <c r="BJ173" s="19">
        <v>0</v>
      </c>
      <c r="BK173" s="19">
        <v>2.46</v>
      </c>
      <c r="BL173" s="19">
        <v>0</v>
      </c>
      <c r="BM173" s="19">
        <v>0.75</v>
      </c>
      <c r="BN173" s="19">
        <v>0</v>
      </c>
      <c r="BO173" s="19">
        <v>0</v>
      </c>
      <c r="BP173" s="19">
        <v>0</v>
      </c>
      <c r="BQ173" s="19">
        <v>0</v>
      </c>
      <c r="BR173" s="19">
        <v>0.28999999999999998</v>
      </c>
      <c r="BS173" s="19">
        <v>2.27</v>
      </c>
      <c r="BT173" s="19">
        <v>0</v>
      </c>
      <c r="BU173" s="19">
        <v>0</v>
      </c>
      <c r="BV173" s="19">
        <v>0.08</v>
      </c>
      <c r="BW173" s="19">
        <v>0.01</v>
      </c>
      <c r="BX173" s="19">
        <v>0</v>
      </c>
      <c r="BY173" s="19">
        <v>0</v>
      </c>
      <c r="BZ173" s="19">
        <v>0</v>
      </c>
      <c r="CA173" s="19">
        <v>0</v>
      </c>
      <c r="CB173" s="19">
        <v>1.6</v>
      </c>
      <c r="CC173" s="21">
        <v>0</v>
      </c>
      <c r="CE173" s="19">
        <v>65.33</v>
      </c>
      <c r="CG173" s="19">
        <v>0</v>
      </c>
      <c r="CH173" s="19">
        <v>0</v>
      </c>
      <c r="CI173" s="19">
        <v>0</v>
      </c>
      <c r="CJ173" s="19">
        <v>0</v>
      </c>
      <c r="CK173" s="19">
        <v>0</v>
      </c>
      <c r="CL173" s="19">
        <v>0</v>
      </c>
      <c r="CM173" s="19">
        <v>0</v>
      </c>
      <c r="CN173" s="19">
        <v>0</v>
      </c>
      <c r="CO173" s="19">
        <v>0</v>
      </c>
      <c r="CP173" s="19">
        <v>0</v>
      </c>
      <c r="CQ173" s="19">
        <v>0</v>
      </c>
    </row>
    <row r="174" spans="1:95" s="27" customFormat="1" ht="14" x14ac:dyDescent="0.3">
      <c r="B174" s="25" t="s">
        <v>112</v>
      </c>
      <c r="C174" s="26"/>
      <c r="D174" s="26">
        <v>22.36</v>
      </c>
      <c r="E174" s="26">
        <v>9.83</v>
      </c>
      <c r="F174" s="26">
        <v>27.81</v>
      </c>
      <c r="G174" s="26">
        <v>0.61</v>
      </c>
      <c r="H174" s="26">
        <v>127.14</v>
      </c>
      <c r="I174" s="26">
        <v>821.74</v>
      </c>
      <c r="J174" s="27">
        <v>12.56</v>
      </c>
      <c r="K174" s="27">
        <v>0.55000000000000004</v>
      </c>
      <c r="L174" s="27">
        <v>12.44</v>
      </c>
      <c r="M174" s="27">
        <v>0</v>
      </c>
      <c r="N174" s="27">
        <v>55.71</v>
      </c>
      <c r="O174" s="27">
        <v>58.57</v>
      </c>
      <c r="P174" s="27">
        <v>12.87</v>
      </c>
      <c r="Q174" s="27">
        <v>0</v>
      </c>
      <c r="R174" s="27">
        <v>0</v>
      </c>
      <c r="S174" s="27">
        <v>1.49</v>
      </c>
      <c r="T174" s="27">
        <v>8.09</v>
      </c>
      <c r="U174" s="27">
        <v>336.82</v>
      </c>
      <c r="V174" s="27">
        <v>2021.72</v>
      </c>
      <c r="W174" s="27">
        <v>158.29</v>
      </c>
      <c r="X174" s="27">
        <v>128.51</v>
      </c>
      <c r="Y174" s="27">
        <v>327.25</v>
      </c>
      <c r="Z174" s="27">
        <v>6.67</v>
      </c>
      <c r="AA174" s="27">
        <v>104.37</v>
      </c>
      <c r="AB174" s="27">
        <v>5020.1899999999996</v>
      </c>
      <c r="AC174" s="27">
        <v>624.52</v>
      </c>
      <c r="AD174" s="27">
        <v>1.53</v>
      </c>
      <c r="AE174" s="27">
        <v>0.44</v>
      </c>
      <c r="AF174" s="27">
        <v>0.5</v>
      </c>
      <c r="AG174" s="27">
        <v>4.1500000000000004</v>
      </c>
      <c r="AH174" s="27">
        <v>7.02</v>
      </c>
      <c r="AI174" s="27">
        <v>35.81</v>
      </c>
      <c r="AJ174" s="27">
        <v>0</v>
      </c>
      <c r="AK174" s="27">
        <v>331.41</v>
      </c>
      <c r="AL174" s="27">
        <v>340.62</v>
      </c>
      <c r="AM174" s="27">
        <v>514.53</v>
      </c>
      <c r="AN174" s="27">
        <v>376.8</v>
      </c>
      <c r="AO174" s="27">
        <v>111.28</v>
      </c>
      <c r="AP174" s="27">
        <v>292.33</v>
      </c>
      <c r="AQ174" s="27">
        <v>114.15</v>
      </c>
      <c r="AR174" s="27">
        <v>377.91</v>
      </c>
      <c r="AS174" s="27">
        <v>355.14</v>
      </c>
      <c r="AT174" s="27">
        <v>638.55999999999995</v>
      </c>
      <c r="AU174" s="27">
        <v>770.03</v>
      </c>
      <c r="AV174" s="27">
        <v>137.03</v>
      </c>
      <c r="AW174" s="27">
        <v>316.27</v>
      </c>
      <c r="AX174" s="27">
        <v>2012.88</v>
      </c>
      <c r="AY174" s="27">
        <v>0</v>
      </c>
      <c r="AZ174" s="27">
        <v>503.99</v>
      </c>
      <c r="BA174" s="27">
        <v>343.07</v>
      </c>
      <c r="BB174" s="27">
        <v>243.34</v>
      </c>
      <c r="BC174" s="27">
        <v>133.43</v>
      </c>
      <c r="BD174" s="27">
        <v>0.76</v>
      </c>
      <c r="BE174" s="27">
        <v>0.17</v>
      </c>
      <c r="BF174" s="27">
        <v>0.15</v>
      </c>
      <c r="BG174" s="27">
        <v>0.39</v>
      </c>
      <c r="BH174" s="27">
        <v>0.49</v>
      </c>
      <c r="BI174" s="27">
        <v>1.63</v>
      </c>
      <c r="BJ174" s="27">
        <v>0</v>
      </c>
      <c r="BK174" s="27">
        <v>5.22</v>
      </c>
      <c r="BL174" s="27">
        <v>0</v>
      </c>
      <c r="BM174" s="27">
        <v>1.57</v>
      </c>
      <c r="BN174" s="27">
        <v>0.03</v>
      </c>
      <c r="BO174" s="27">
        <v>0</v>
      </c>
      <c r="BP174" s="27">
        <v>0</v>
      </c>
      <c r="BQ174" s="27">
        <v>0</v>
      </c>
      <c r="BR174" s="27">
        <v>0.6</v>
      </c>
      <c r="BS174" s="27">
        <v>5.05</v>
      </c>
      <c r="BT174" s="27">
        <v>0</v>
      </c>
      <c r="BU174" s="27">
        <v>0</v>
      </c>
      <c r="BV174" s="27">
        <v>0.65</v>
      </c>
      <c r="BW174" s="27">
        <v>0.05</v>
      </c>
      <c r="BX174" s="27">
        <v>0</v>
      </c>
      <c r="BY174" s="27">
        <v>0</v>
      </c>
      <c r="BZ174" s="27">
        <v>0</v>
      </c>
      <c r="CA174" s="27">
        <v>0</v>
      </c>
      <c r="CB174" s="27">
        <v>877.44</v>
      </c>
      <c r="CC174" s="26">
        <f>SUM($CC$165:$CC$173)</f>
        <v>0</v>
      </c>
      <c r="CD174" s="27">
        <f>$I$174/$I$176*100</f>
        <v>53.788652370853299</v>
      </c>
      <c r="CE174" s="27">
        <v>941.07</v>
      </c>
      <c r="CG174" s="27">
        <v>0</v>
      </c>
      <c r="CH174" s="27">
        <v>0</v>
      </c>
      <c r="CI174" s="27">
        <v>0</v>
      </c>
      <c r="CJ174" s="27">
        <v>0</v>
      </c>
      <c r="CK174" s="27">
        <v>0</v>
      </c>
      <c r="CL174" s="27">
        <v>0</v>
      </c>
      <c r="CM174" s="27">
        <v>0</v>
      </c>
      <c r="CN174" s="27">
        <v>0</v>
      </c>
      <c r="CO174" s="27">
        <v>0</v>
      </c>
      <c r="CP174" s="27">
        <v>24.51</v>
      </c>
      <c r="CQ174" s="27">
        <v>0.28000000000000003</v>
      </c>
    </row>
    <row r="175" spans="1:95" s="5" customFormat="1" ht="14" x14ac:dyDescent="0.3">
      <c r="B175" s="16" t="s">
        <v>113</v>
      </c>
      <c r="C175" s="11"/>
      <c r="D175" s="11" t="s">
        <v>114</v>
      </c>
      <c r="E175" s="11"/>
      <c r="F175" s="11" t="s">
        <v>115</v>
      </c>
      <c r="G175" s="11"/>
      <c r="H175" s="11" t="s">
        <v>116</v>
      </c>
      <c r="I175" s="11" t="s">
        <v>117</v>
      </c>
      <c r="AC175" s="5" t="s">
        <v>118</v>
      </c>
      <c r="AE175" s="5" t="s">
        <v>119</v>
      </c>
      <c r="AF175" s="5" t="s">
        <v>120</v>
      </c>
      <c r="AI175" s="5" t="s">
        <v>121</v>
      </c>
      <c r="CC175" s="11"/>
    </row>
    <row r="176" spans="1:95" s="27" customFormat="1" ht="14" x14ac:dyDescent="0.3">
      <c r="B176" s="25" t="s">
        <v>122</v>
      </c>
      <c r="C176" s="26"/>
      <c r="D176" s="26">
        <v>51.69</v>
      </c>
      <c r="E176" s="26">
        <v>23.42</v>
      </c>
      <c r="F176" s="26">
        <v>49.36</v>
      </c>
      <c r="G176" s="26">
        <v>1.01</v>
      </c>
      <c r="H176" s="26">
        <v>229.96</v>
      </c>
      <c r="I176" s="26">
        <v>1527.72</v>
      </c>
      <c r="J176" s="27">
        <v>22.92</v>
      </c>
      <c r="K176" s="27">
        <v>0.82</v>
      </c>
      <c r="L176" s="27">
        <v>22.7</v>
      </c>
      <c r="M176" s="27">
        <v>0</v>
      </c>
      <c r="N176" s="27">
        <v>67.92</v>
      </c>
      <c r="O176" s="27">
        <v>137.29</v>
      </c>
      <c r="P176" s="27">
        <v>24.75</v>
      </c>
      <c r="Q176" s="27">
        <v>0</v>
      </c>
      <c r="R176" s="27">
        <v>0</v>
      </c>
      <c r="S176" s="27">
        <v>2.1</v>
      </c>
      <c r="T176" s="27">
        <v>12.58</v>
      </c>
      <c r="U176" s="27">
        <v>898.37</v>
      </c>
      <c r="V176" s="27">
        <v>2574.92</v>
      </c>
      <c r="W176" s="27">
        <v>227.01</v>
      </c>
      <c r="X176" s="27">
        <v>329.1</v>
      </c>
      <c r="Y176" s="27">
        <v>739.3</v>
      </c>
      <c r="Z176" s="27">
        <v>14.7</v>
      </c>
      <c r="AA176" s="27">
        <v>191.72</v>
      </c>
      <c r="AB176" s="27">
        <v>5077.21</v>
      </c>
      <c r="AC176" s="27">
        <v>775.31</v>
      </c>
      <c r="AD176" s="27">
        <v>3.56</v>
      </c>
      <c r="AE176" s="27">
        <v>0.89</v>
      </c>
      <c r="AF176" s="27">
        <v>0.82</v>
      </c>
      <c r="AG176" s="27">
        <v>11.98</v>
      </c>
      <c r="AH176" s="27">
        <v>24.45</v>
      </c>
      <c r="AI176" s="27">
        <v>37.049999999999997</v>
      </c>
      <c r="AJ176" s="27">
        <v>0</v>
      </c>
      <c r="AK176" s="27">
        <v>1095.9000000000001</v>
      </c>
      <c r="AL176" s="27">
        <v>960.17</v>
      </c>
      <c r="AM176" s="27">
        <v>1565.81</v>
      </c>
      <c r="AN176" s="27">
        <v>1016.35</v>
      </c>
      <c r="AO176" s="27">
        <v>488.57</v>
      </c>
      <c r="AP176" s="27">
        <v>815.31</v>
      </c>
      <c r="AQ176" s="27">
        <v>331.2</v>
      </c>
      <c r="AR176" s="27">
        <v>1146.1300000000001</v>
      </c>
      <c r="AS176" s="27">
        <v>1053.44</v>
      </c>
      <c r="AT176" s="27">
        <v>1857.71</v>
      </c>
      <c r="AU176" s="27">
        <v>1983.25</v>
      </c>
      <c r="AV176" s="27">
        <v>508.67</v>
      </c>
      <c r="AW176" s="27">
        <v>1128.6300000000001</v>
      </c>
      <c r="AX176" s="27">
        <v>5320.8</v>
      </c>
      <c r="AY176" s="27">
        <v>0.94</v>
      </c>
      <c r="AZ176" s="27">
        <v>1342.34</v>
      </c>
      <c r="BA176" s="27">
        <v>1143.45</v>
      </c>
      <c r="BB176" s="27">
        <v>762.11</v>
      </c>
      <c r="BC176" s="27">
        <v>526.94000000000005</v>
      </c>
      <c r="BD176" s="27">
        <v>1.1499999999999999</v>
      </c>
      <c r="BE176" s="27">
        <v>0.25</v>
      </c>
      <c r="BF176" s="27">
        <v>0.22</v>
      </c>
      <c r="BG176" s="27">
        <v>0.57999999999999996</v>
      </c>
      <c r="BH176" s="27">
        <v>0.74</v>
      </c>
      <c r="BI176" s="27">
        <v>2.4900000000000002</v>
      </c>
      <c r="BJ176" s="27">
        <v>0</v>
      </c>
      <c r="BK176" s="27">
        <v>8.24</v>
      </c>
      <c r="BL176" s="27">
        <v>0</v>
      </c>
      <c r="BM176" s="27">
        <v>2.38</v>
      </c>
      <c r="BN176" s="27">
        <v>0.09</v>
      </c>
      <c r="BO176" s="27">
        <v>0</v>
      </c>
      <c r="BP176" s="27">
        <v>0</v>
      </c>
      <c r="BQ176" s="27">
        <v>0</v>
      </c>
      <c r="BR176" s="27">
        <v>0.92</v>
      </c>
      <c r="BS176" s="27">
        <v>8.39</v>
      </c>
      <c r="BT176" s="27">
        <v>0.02</v>
      </c>
      <c r="BU176" s="27">
        <v>0</v>
      </c>
      <c r="BV176" s="27">
        <v>1.87</v>
      </c>
      <c r="BW176" s="27">
        <v>0.15</v>
      </c>
      <c r="BX176" s="27">
        <v>0</v>
      </c>
      <c r="BY176" s="27">
        <v>0</v>
      </c>
      <c r="BZ176" s="27">
        <v>0</v>
      </c>
      <c r="CA176" s="27">
        <v>0</v>
      </c>
      <c r="CB176" s="27">
        <v>1311.23</v>
      </c>
      <c r="CC176" s="26">
        <v>0</v>
      </c>
      <c r="CE176" s="27">
        <v>1037.92</v>
      </c>
      <c r="CG176" s="27">
        <v>0</v>
      </c>
      <c r="CH176" s="27">
        <v>0</v>
      </c>
      <c r="CI176" s="27">
        <v>0</v>
      </c>
      <c r="CJ176" s="27">
        <v>0</v>
      </c>
      <c r="CK176" s="27">
        <v>0</v>
      </c>
      <c r="CL176" s="27">
        <v>0</v>
      </c>
      <c r="CM176" s="27">
        <v>0</v>
      </c>
      <c r="CN176" s="27">
        <v>0</v>
      </c>
      <c r="CO176" s="27">
        <v>0</v>
      </c>
      <c r="CP176" s="27">
        <v>34.51</v>
      </c>
      <c r="CQ176" s="27">
        <v>1.22</v>
      </c>
    </row>
    <row r="177" spans="1:95" s="5" customFormat="1" ht="28" x14ac:dyDescent="0.3">
      <c r="B177" s="16" t="s">
        <v>123</v>
      </c>
      <c r="C177" s="11"/>
      <c r="D177" s="11">
        <v>54</v>
      </c>
      <c r="E177" s="11">
        <v>0</v>
      </c>
      <c r="F177" s="11">
        <v>55.199999999999996</v>
      </c>
      <c r="G177" s="11">
        <v>0</v>
      </c>
      <c r="H177" s="11">
        <v>229.79999999999998</v>
      </c>
      <c r="I177" s="11">
        <v>1632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540</v>
      </c>
      <c r="AD177" s="5">
        <v>0</v>
      </c>
      <c r="AE177" s="5">
        <v>0.84</v>
      </c>
      <c r="AF177" s="5">
        <v>0.96</v>
      </c>
      <c r="AI177" s="5">
        <v>42</v>
      </c>
      <c r="CC177" s="11"/>
      <c r="CI177" s="5">
        <v>0</v>
      </c>
      <c r="CL177" s="5">
        <v>0</v>
      </c>
      <c r="CO177" s="5">
        <v>0</v>
      </c>
    </row>
    <row r="178" spans="1:95" s="5" customFormat="1" ht="14" x14ac:dyDescent="0.3">
      <c r="B178" s="16" t="s">
        <v>124</v>
      </c>
      <c r="C178" s="11"/>
      <c r="D178" s="11">
        <f t="shared" ref="D178:I178" si="33">D176-D177</f>
        <v>-2.3100000000000023</v>
      </c>
      <c r="E178" s="11">
        <f t="shared" si="33"/>
        <v>23.42</v>
      </c>
      <c r="F178" s="11">
        <f t="shared" si="33"/>
        <v>-5.8399999999999963</v>
      </c>
      <c r="G178" s="11">
        <f t="shared" si="33"/>
        <v>1.01</v>
      </c>
      <c r="H178" s="11">
        <f t="shared" si="33"/>
        <v>0.16000000000002501</v>
      </c>
      <c r="I178" s="11">
        <f t="shared" si="33"/>
        <v>-104.27999999999997</v>
      </c>
      <c r="V178" s="5">
        <f t="shared" ref="V178:AF178" si="34">V176-V177</f>
        <v>2574.92</v>
      </c>
      <c r="W178" s="5">
        <f t="shared" si="34"/>
        <v>227.01</v>
      </c>
      <c r="X178" s="5">
        <f t="shared" si="34"/>
        <v>329.1</v>
      </c>
      <c r="Y178" s="5">
        <f t="shared" si="34"/>
        <v>739.3</v>
      </c>
      <c r="Z178" s="5">
        <f t="shared" si="34"/>
        <v>14.7</v>
      </c>
      <c r="AA178" s="5">
        <f t="shared" si="34"/>
        <v>191.72</v>
      </c>
      <c r="AB178" s="5">
        <f t="shared" si="34"/>
        <v>5077.21</v>
      </c>
      <c r="AC178" s="5">
        <f t="shared" si="34"/>
        <v>235.30999999999995</v>
      </c>
      <c r="AD178" s="5">
        <f t="shared" si="34"/>
        <v>3.56</v>
      </c>
      <c r="AE178" s="5">
        <f t="shared" si="34"/>
        <v>5.0000000000000044E-2</v>
      </c>
      <c r="AF178" s="5">
        <f t="shared" si="34"/>
        <v>-0.14000000000000001</v>
      </c>
      <c r="AI178" s="5">
        <f>AI176-AI177</f>
        <v>-4.9500000000000028</v>
      </c>
      <c r="CC178" s="11"/>
      <c r="CI178" s="5">
        <f>CI176-CI177</f>
        <v>0</v>
      </c>
      <c r="CL178" s="5">
        <f>CL176-CL177</f>
        <v>0</v>
      </c>
      <c r="CO178" s="5">
        <f>CO176-CO177</f>
        <v>0</v>
      </c>
    </row>
    <row r="179" spans="1:95" s="5" customFormat="1" ht="28" x14ac:dyDescent="0.3">
      <c r="B179" s="16" t="s">
        <v>125</v>
      </c>
      <c r="C179" s="11"/>
      <c r="D179" s="11">
        <v>14</v>
      </c>
      <c r="E179" s="11"/>
      <c r="F179" s="11">
        <v>30</v>
      </c>
      <c r="G179" s="11"/>
      <c r="H179" s="11">
        <v>56</v>
      </c>
      <c r="I179" s="11"/>
      <c r="CC179" s="11"/>
    </row>
    <row r="180" spans="1:95" s="5" customFormat="1" ht="14" x14ac:dyDescent="0.3">
      <c r="B180" s="16"/>
      <c r="C180" s="11"/>
      <c r="D180" s="11"/>
      <c r="E180" s="11"/>
      <c r="F180" s="11"/>
      <c r="G180" s="11"/>
      <c r="H180" s="11"/>
      <c r="I180" s="11"/>
      <c r="CC180" s="11"/>
    </row>
    <row r="181" spans="1:95" s="5" customFormat="1" ht="14" x14ac:dyDescent="0.3">
      <c r="B181" s="16"/>
      <c r="C181" s="11"/>
      <c r="D181" s="11"/>
      <c r="E181" s="11"/>
      <c r="F181" s="11"/>
      <c r="G181" s="11"/>
      <c r="H181" s="11"/>
      <c r="I181" s="11"/>
      <c r="CC181" s="11"/>
    </row>
    <row r="182" spans="1:95" s="5" customFormat="1" ht="14" x14ac:dyDescent="0.3">
      <c r="B182" s="18" t="s">
        <v>161</v>
      </c>
      <c r="C182" s="11"/>
      <c r="D182" s="11"/>
      <c r="E182" s="11"/>
      <c r="F182" s="11"/>
      <c r="G182" s="11"/>
      <c r="H182" s="11"/>
      <c r="I182" s="11"/>
      <c r="CC182" s="11"/>
    </row>
    <row r="183" spans="1:95" s="5" customFormat="1" ht="14" x14ac:dyDescent="0.3">
      <c r="B183" s="16" t="s">
        <v>91</v>
      </c>
      <c r="C183" s="11"/>
      <c r="D183" s="11"/>
      <c r="E183" s="11"/>
      <c r="F183" s="11"/>
      <c r="G183" s="11"/>
      <c r="H183" s="11"/>
      <c r="I183" s="11"/>
      <c r="CC183" s="11"/>
    </row>
    <row r="184" spans="1:95" s="5" customFormat="1" ht="14" x14ac:dyDescent="0.3">
      <c r="B184" s="18" t="s">
        <v>92</v>
      </c>
      <c r="C184" s="11"/>
      <c r="D184" s="11"/>
      <c r="E184" s="11"/>
      <c r="F184" s="11"/>
      <c r="G184" s="11"/>
      <c r="H184" s="11"/>
      <c r="I184" s="11"/>
      <c r="CC184" s="11"/>
    </row>
    <row r="185" spans="1:95" s="22" customFormat="1" ht="14" x14ac:dyDescent="0.3">
      <c r="A185" s="22" t="str">
        <f>"138"</f>
        <v>138</v>
      </c>
      <c r="B185" s="23" t="s">
        <v>132</v>
      </c>
      <c r="C185" s="24" t="str">
        <f>"180"</f>
        <v>180</v>
      </c>
      <c r="D185" s="24">
        <v>16.420000000000002</v>
      </c>
      <c r="E185" s="24">
        <v>14.15</v>
      </c>
      <c r="F185" s="24">
        <v>20.88</v>
      </c>
      <c r="G185" s="24">
        <v>0</v>
      </c>
      <c r="H185" s="24">
        <v>30.53</v>
      </c>
      <c r="I185" s="24">
        <v>375.18522997319997</v>
      </c>
      <c r="J185" s="22">
        <v>5.59</v>
      </c>
      <c r="K185" s="22">
        <v>8.61</v>
      </c>
      <c r="L185" s="22">
        <v>5.59</v>
      </c>
      <c r="M185" s="22">
        <v>0</v>
      </c>
      <c r="N185" s="22">
        <v>1.89</v>
      </c>
      <c r="O185" s="22">
        <v>27.05</v>
      </c>
      <c r="P185" s="22">
        <v>1.59</v>
      </c>
      <c r="Q185" s="22">
        <v>0</v>
      </c>
      <c r="R185" s="22">
        <v>0</v>
      </c>
      <c r="S185" s="22">
        <v>0.11</v>
      </c>
      <c r="T185" s="22">
        <v>1.25</v>
      </c>
      <c r="U185" s="22">
        <v>0</v>
      </c>
      <c r="V185" s="22">
        <v>167.32</v>
      </c>
      <c r="W185" s="22">
        <v>18.010000000000002</v>
      </c>
      <c r="X185" s="22">
        <v>33.799999999999997</v>
      </c>
      <c r="Y185" s="22">
        <v>152.66999999999999</v>
      </c>
      <c r="Z185" s="22">
        <v>1.5</v>
      </c>
      <c r="AA185" s="22">
        <v>18.14</v>
      </c>
      <c r="AB185" s="22">
        <v>835.9</v>
      </c>
      <c r="AC185" s="22">
        <v>265.39</v>
      </c>
      <c r="AD185" s="22">
        <v>6.52</v>
      </c>
      <c r="AE185" s="22">
        <v>0.05</v>
      </c>
      <c r="AF185" s="22">
        <v>0.08</v>
      </c>
      <c r="AG185" s="22">
        <v>4.8</v>
      </c>
      <c r="AH185" s="22">
        <v>12.43</v>
      </c>
      <c r="AI185" s="22">
        <v>0.55000000000000004</v>
      </c>
      <c r="AJ185" s="22">
        <v>0</v>
      </c>
      <c r="AK185" s="22">
        <v>169.63</v>
      </c>
      <c r="AL185" s="22">
        <v>133.38999999999999</v>
      </c>
      <c r="AM185" s="22">
        <v>248.65</v>
      </c>
      <c r="AN185" s="22">
        <v>106.04</v>
      </c>
      <c r="AO185" s="22">
        <v>63.96</v>
      </c>
      <c r="AP185" s="22">
        <v>97.6</v>
      </c>
      <c r="AQ185" s="22">
        <v>40.19</v>
      </c>
      <c r="AR185" s="22">
        <v>148.82</v>
      </c>
      <c r="AS185" s="22">
        <v>158.24</v>
      </c>
      <c r="AT185" s="22">
        <v>204.98</v>
      </c>
      <c r="AU185" s="22">
        <v>225.29</v>
      </c>
      <c r="AV185" s="22">
        <v>68.37</v>
      </c>
      <c r="AW185" s="22">
        <v>128.91</v>
      </c>
      <c r="AX185" s="22">
        <v>494.79</v>
      </c>
      <c r="AY185" s="22">
        <v>0</v>
      </c>
      <c r="AZ185" s="22">
        <v>132.94</v>
      </c>
      <c r="BA185" s="22">
        <v>133.21</v>
      </c>
      <c r="BB185" s="22">
        <v>116.07</v>
      </c>
      <c r="BC185" s="22">
        <v>55.15</v>
      </c>
      <c r="BD185" s="22">
        <v>0</v>
      </c>
      <c r="BE185" s="22">
        <v>0</v>
      </c>
      <c r="BF185" s="22">
        <v>0</v>
      </c>
      <c r="BG185" s="22">
        <v>0</v>
      </c>
      <c r="BH185" s="22">
        <v>0</v>
      </c>
      <c r="BI185" s="22">
        <v>0</v>
      </c>
      <c r="BJ185" s="22">
        <v>0</v>
      </c>
      <c r="BK185" s="22">
        <v>0.69</v>
      </c>
      <c r="BL185" s="22">
        <v>0</v>
      </c>
      <c r="BM185" s="22">
        <v>0.43</v>
      </c>
      <c r="BN185" s="22">
        <v>0.03</v>
      </c>
      <c r="BO185" s="22">
        <v>7.0000000000000007E-2</v>
      </c>
      <c r="BP185" s="22">
        <v>0</v>
      </c>
      <c r="BQ185" s="22">
        <v>0</v>
      </c>
      <c r="BR185" s="22">
        <v>0</v>
      </c>
      <c r="BS185" s="22">
        <v>2.4900000000000002</v>
      </c>
      <c r="BT185" s="22">
        <v>0</v>
      </c>
      <c r="BU185" s="22">
        <v>0</v>
      </c>
      <c r="BV185" s="22">
        <v>6.81</v>
      </c>
      <c r="BW185" s="22">
        <v>0</v>
      </c>
      <c r="BX185" s="22">
        <v>0</v>
      </c>
      <c r="BY185" s="22">
        <v>0</v>
      </c>
      <c r="BZ185" s="22">
        <v>0</v>
      </c>
      <c r="CA185" s="22">
        <v>0</v>
      </c>
      <c r="CB185" s="22">
        <v>78.849999999999994</v>
      </c>
      <c r="CC185" s="24">
        <v>0</v>
      </c>
      <c r="CE185" s="22">
        <v>157.46</v>
      </c>
      <c r="CG185" s="22">
        <v>0</v>
      </c>
      <c r="CH185" s="22">
        <v>0</v>
      </c>
      <c r="CI185" s="22">
        <v>0</v>
      </c>
      <c r="CJ185" s="22">
        <v>0</v>
      </c>
      <c r="CK185" s="22">
        <v>0</v>
      </c>
      <c r="CL185" s="22">
        <v>0</v>
      </c>
      <c r="CM185" s="22">
        <v>0</v>
      </c>
      <c r="CN185" s="22">
        <v>0</v>
      </c>
      <c r="CO185" s="22">
        <v>0</v>
      </c>
      <c r="CP185" s="22">
        <v>0</v>
      </c>
      <c r="CQ185" s="22">
        <v>0</v>
      </c>
    </row>
    <row r="186" spans="1:95" s="22" customFormat="1" ht="14" x14ac:dyDescent="0.3">
      <c r="A186" s="22" t="str">
        <f>"300"</f>
        <v>300</v>
      </c>
      <c r="B186" s="23" t="s">
        <v>95</v>
      </c>
      <c r="C186" s="24" t="str">
        <f>"200"</f>
        <v>200</v>
      </c>
      <c r="D186" s="24">
        <v>0.08</v>
      </c>
      <c r="E186" s="24">
        <v>0</v>
      </c>
      <c r="F186" s="24">
        <v>0.02</v>
      </c>
      <c r="G186" s="24">
        <v>0.02</v>
      </c>
      <c r="H186" s="24">
        <v>9.14</v>
      </c>
      <c r="I186" s="24">
        <v>35.108615999999998</v>
      </c>
      <c r="J186" s="22">
        <v>0</v>
      </c>
      <c r="K186" s="22">
        <v>0</v>
      </c>
      <c r="L186" s="22">
        <v>0</v>
      </c>
      <c r="M186" s="22">
        <v>0</v>
      </c>
      <c r="N186" s="22">
        <v>9.1</v>
      </c>
      <c r="O186" s="22">
        <v>0</v>
      </c>
      <c r="P186" s="22">
        <v>0.04</v>
      </c>
      <c r="Q186" s="22">
        <v>0</v>
      </c>
      <c r="R186" s="22">
        <v>0</v>
      </c>
      <c r="S186" s="22">
        <v>0</v>
      </c>
      <c r="T186" s="22">
        <v>0.03</v>
      </c>
      <c r="U186" s="22">
        <v>0.1</v>
      </c>
      <c r="V186" s="22">
        <v>0.26</v>
      </c>
      <c r="W186" s="22">
        <v>0.26</v>
      </c>
      <c r="X186" s="22">
        <v>0</v>
      </c>
      <c r="Y186" s="22">
        <v>0</v>
      </c>
      <c r="Z186" s="22">
        <v>0.03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2">
        <v>0</v>
      </c>
      <c r="AM186" s="22">
        <v>0</v>
      </c>
      <c r="AN186" s="22">
        <v>0</v>
      </c>
      <c r="AO186" s="22">
        <v>0</v>
      </c>
      <c r="AP186" s="22">
        <v>0</v>
      </c>
      <c r="AQ186" s="22">
        <v>0</v>
      </c>
      <c r="AR186" s="22">
        <v>0</v>
      </c>
      <c r="AS186" s="22">
        <v>0</v>
      </c>
      <c r="AT186" s="22">
        <v>0</v>
      </c>
      <c r="AU186" s="22">
        <v>0</v>
      </c>
      <c r="AV186" s="22">
        <v>0</v>
      </c>
      <c r="AW186" s="22">
        <v>0</v>
      </c>
      <c r="AX186" s="22">
        <v>0</v>
      </c>
      <c r="AY186" s="22">
        <v>0</v>
      </c>
      <c r="AZ186" s="22">
        <v>0</v>
      </c>
      <c r="BA186" s="22">
        <v>0</v>
      </c>
      <c r="BB186" s="22">
        <v>0</v>
      </c>
      <c r="BC186" s="22">
        <v>0</v>
      </c>
      <c r="BD186" s="22">
        <v>0</v>
      </c>
      <c r="BE186" s="22">
        <v>0</v>
      </c>
      <c r="BF186" s="22">
        <v>0</v>
      </c>
      <c r="BG186" s="22">
        <v>0</v>
      </c>
      <c r="BH186" s="22">
        <v>0</v>
      </c>
      <c r="BI186" s="22">
        <v>0</v>
      </c>
      <c r="BJ186" s="22">
        <v>0</v>
      </c>
      <c r="BK186" s="22">
        <v>0</v>
      </c>
      <c r="BL186" s="22">
        <v>0</v>
      </c>
      <c r="BM186" s="22">
        <v>0</v>
      </c>
      <c r="BN186" s="22">
        <v>0</v>
      </c>
      <c r="BO186" s="22">
        <v>0</v>
      </c>
      <c r="BP186" s="22">
        <v>0</v>
      </c>
      <c r="BQ186" s="22">
        <v>0</v>
      </c>
      <c r="BR186" s="22">
        <v>0</v>
      </c>
      <c r="BS186" s="22">
        <v>0</v>
      </c>
      <c r="BT186" s="22">
        <v>0</v>
      </c>
      <c r="BU186" s="22">
        <v>0</v>
      </c>
      <c r="BV186" s="22">
        <v>0</v>
      </c>
      <c r="BW186" s="22">
        <v>0</v>
      </c>
      <c r="BX186" s="22">
        <v>0</v>
      </c>
      <c r="BY186" s="22">
        <v>0</v>
      </c>
      <c r="BZ186" s="22">
        <v>0</v>
      </c>
      <c r="CA186" s="22">
        <v>0</v>
      </c>
      <c r="CB186" s="22">
        <v>190.04</v>
      </c>
      <c r="CC186" s="24">
        <v>0</v>
      </c>
      <c r="CE186" s="22">
        <v>0</v>
      </c>
      <c r="CG186" s="22">
        <v>0</v>
      </c>
      <c r="CH186" s="22">
        <v>0</v>
      </c>
      <c r="CI186" s="22">
        <v>0</v>
      </c>
      <c r="CJ186" s="22">
        <v>0</v>
      </c>
      <c r="CK186" s="22">
        <v>0</v>
      </c>
      <c r="CL186" s="22">
        <v>0</v>
      </c>
      <c r="CM186" s="22">
        <v>0</v>
      </c>
      <c r="CN186" s="22">
        <v>0</v>
      </c>
      <c r="CO186" s="22">
        <v>0</v>
      </c>
      <c r="CP186" s="22">
        <v>10</v>
      </c>
      <c r="CQ186" s="22">
        <v>0</v>
      </c>
    </row>
    <row r="187" spans="1:95" s="22" customFormat="1" ht="28" x14ac:dyDescent="0.3">
      <c r="A187" s="22" t="str">
        <f>"-"</f>
        <v>-</v>
      </c>
      <c r="B187" s="23" t="s">
        <v>94</v>
      </c>
      <c r="C187" s="24" t="str">
        <f>"50"</f>
        <v>50</v>
      </c>
      <c r="D187" s="24">
        <v>3.8</v>
      </c>
      <c r="E187" s="24">
        <v>0</v>
      </c>
      <c r="F187" s="24">
        <v>0.4</v>
      </c>
      <c r="G187" s="24">
        <v>0.4</v>
      </c>
      <c r="H187" s="24">
        <v>25.9</v>
      </c>
      <c r="I187" s="24">
        <v>122.60499999999999</v>
      </c>
      <c r="J187" s="22">
        <v>0.1</v>
      </c>
      <c r="K187" s="22">
        <v>0</v>
      </c>
      <c r="L187" s="22">
        <v>0</v>
      </c>
      <c r="M187" s="22">
        <v>0</v>
      </c>
      <c r="N187" s="22">
        <v>0.35</v>
      </c>
      <c r="O187" s="22">
        <v>24.25</v>
      </c>
      <c r="P187" s="22">
        <v>1.3</v>
      </c>
      <c r="Q187" s="22">
        <v>0</v>
      </c>
      <c r="R187" s="22">
        <v>0</v>
      </c>
      <c r="S187" s="22">
        <v>0.15</v>
      </c>
      <c r="T187" s="22">
        <v>0.85</v>
      </c>
      <c r="U187" s="22">
        <v>249.5</v>
      </c>
      <c r="V187" s="22">
        <v>46.5</v>
      </c>
      <c r="W187" s="22">
        <v>10</v>
      </c>
      <c r="X187" s="22">
        <v>7</v>
      </c>
      <c r="Y187" s="22">
        <v>32.5</v>
      </c>
      <c r="Z187" s="22">
        <v>0.55000000000000004</v>
      </c>
      <c r="AA187" s="22">
        <v>0</v>
      </c>
      <c r="AB187" s="22">
        <v>0</v>
      </c>
      <c r="AC187" s="22">
        <v>0</v>
      </c>
      <c r="AD187" s="22">
        <v>0.55000000000000004</v>
      </c>
      <c r="AE187" s="22">
        <v>0.06</v>
      </c>
      <c r="AF187" s="22">
        <v>0.02</v>
      </c>
      <c r="AG187" s="22">
        <v>0.45</v>
      </c>
      <c r="AH187" s="22">
        <v>1.1000000000000001</v>
      </c>
      <c r="AI187" s="22">
        <v>0</v>
      </c>
      <c r="AJ187" s="22">
        <v>0</v>
      </c>
      <c r="AK187" s="22">
        <v>174</v>
      </c>
      <c r="AL187" s="22">
        <v>159</v>
      </c>
      <c r="AM187" s="22">
        <v>297</v>
      </c>
      <c r="AN187" s="22">
        <v>94.5</v>
      </c>
      <c r="AO187" s="22">
        <v>57</v>
      </c>
      <c r="AP187" s="22">
        <v>115.5</v>
      </c>
      <c r="AQ187" s="22">
        <v>37</v>
      </c>
      <c r="AR187" s="22">
        <v>184</v>
      </c>
      <c r="AS187" s="22">
        <v>121.5</v>
      </c>
      <c r="AT187" s="22">
        <v>147.5</v>
      </c>
      <c r="AU187" s="22">
        <v>126</v>
      </c>
      <c r="AV187" s="22">
        <v>74</v>
      </c>
      <c r="AW187" s="22">
        <v>129</v>
      </c>
      <c r="AX187" s="22">
        <v>1127</v>
      </c>
      <c r="AY187" s="22">
        <v>0</v>
      </c>
      <c r="AZ187" s="22">
        <v>354.5</v>
      </c>
      <c r="BA187" s="22">
        <v>184</v>
      </c>
      <c r="BB187" s="22">
        <v>93.5</v>
      </c>
      <c r="BC187" s="22">
        <v>73.5</v>
      </c>
      <c r="BD187" s="22">
        <v>0</v>
      </c>
      <c r="BE187" s="22">
        <v>0</v>
      </c>
      <c r="BF187" s="22">
        <v>0</v>
      </c>
      <c r="BG187" s="22">
        <v>0</v>
      </c>
      <c r="BH187" s="22">
        <v>0</v>
      </c>
      <c r="BI187" s="22">
        <v>0.05</v>
      </c>
      <c r="BJ187" s="22">
        <v>0</v>
      </c>
      <c r="BK187" s="22">
        <v>0.01</v>
      </c>
      <c r="BL187" s="22">
        <v>0</v>
      </c>
      <c r="BM187" s="22">
        <v>0</v>
      </c>
      <c r="BN187" s="22">
        <v>0.05</v>
      </c>
      <c r="BO187" s="22">
        <v>0</v>
      </c>
      <c r="BP187" s="22">
        <v>0</v>
      </c>
      <c r="BQ187" s="22">
        <v>0</v>
      </c>
      <c r="BR187" s="22">
        <v>0.01</v>
      </c>
      <c r="BS187" s="22">
        <v>0.04</v>
      </c>
      <c r="BT187" s="22">
        <v>0</v>
      </c>
      <c r="BU187" s="22">
        <v>0</v>
      </c>
      <c r="BV187" s="22">
        <v>0.18</v>
      </c>
      <c r="BW187" s="22">
        <v>0.01</v>
      </c>
      <c r="BX187" s="22">
        <v>0</v>
      </c>
      <c r="BY187" s="22">
        <v>0</v>
      </c>
      <c r="BZ187" s="22">
        <v>0</v>
      </c>
      <c r="CA187" s="22">
        <v>0</v>
      </c>
      <c r="CB187" s="22">
        <v>18.899999999999999</v>
      </c>
      <c r="CC187" s="24">
        <v>0</v>
      </c>
      <c r="CE187" s="22">
        <v>0</v>
      </c>
      <c r="CG187" s="22">
        <v>0</v>
      </c>
      <c r="CH187" s="22">
        <v>0</v>
      </c>
      <c r="CI187" s="22">
        <v>0</v>
      </c>
      <c r="CJ187" s="22">
        <v>0</v>
      </c>
      <c r="CK187" s="22">
        <v>0</v>
      </c>
      <c r="CL187" s="22">
        <v>0</v>
      </c>
      <c r="CM187" s="22">
        <v>0</v>
      </c>
      <c r="CN187" s="22">
        <v>0</v>
      </c>
      <c r="CO187" s="22">
        <v>0</v>
      </c>
      <c r="CP187" s="22">
        <v>0</v>
      </c>
      <c r="CQ187" s="22">
        <v>0</v>
      </c>
    </row>
    <row r="188" spans="1:95" s="19" customFormat="1" ht="14" x14ac:dyDescent="0.3">
      <c r="A188" s="19" t="str">
        <f>"-"</f>
        <v>-</v>
      </c>
      <c r="B188" s="20" t="s">
        <v>136</v>
      </c>
      <c r="C188" s="21" t="str">
        <f>"100"</f>
        <v>100</v>
      </c>
      <c r="D188" s="21">
        <v>0.4</v>
      </c>
      <c r="E188" s="21">
        <v>0</v>
      </c>
      <c r="F188" s="21">
        <v>0.4</v>
      </c>
      <c r="G188" s="21">
        <v>0.4</v>
      </c>
      <c r="H188" s="21">
        <v>11.6</v>
      </c>
      <c r="I188" s="21">
        <v>48.68</v>
      </c>
      <c r="J188" s="19">
        <v>0.1</v>
      </c>
      <c r="K188" s="19">
        <v>0</v>
      </c>
      <c r="L188" s="19">
        <v>0</v>
      </c>
      <c r="M188" s="19">
        <v>0</v>
      </c>
      <c r="N188" s="19">
        <v>9</v>
      </c>
      <c r="O188" s="19">
        <v>0.8</v>
      </c>
      <c r="P188" s="19">
        <v>1.8</v>
      </c>
      <c r="Q188" s="19">
        <v>0</v>
      </c>
      <c r="R188" s="19">
        <v>0</v>
      </c>
      <c r="S188" s="19">
        <v>0.8</v>
      </c>
      <c r="T188" s="19">
        <v>0.5</v>
      </c>
      <c r="U188" s="19">
        <v>26</v>
      </c>
      <c r="V188" s="19">
        <v>278</v>
      </c>
      <c r="W188" s="19">
        <v>16</v>
      </c>
      <c r="X188" s="19">
        <v>9</v>
      </c>
      <c r="Y188" s="19">
        <v>11</v>
      </c>
      <c r="Z188" s="19">
        <v>2.2000000000000002</v>
      </c>
      <c r="AA188" s="19">
        <v>0</v>
      </c>
      <c r="AB188" s="19">
        <v>30</v>
      </c>
      <c r="AC188" s="19">
        <v>5</v>
      </c>
      <c r="AD188" s="19">
        <v>0.2</v>
      </c>
      <c r="AE188" s="19">
        <v>0.03</v>
      </c>
      <c r="AF188" s="19">
        <v>0.02</v>
      </c>
      <c r="AG188" s="19">
        <v>0.3</v>
      </c>
      <c r="AH188" s="19">
        <v>0.4</v>
      </c>
      <c r="AI188" s="19">
        <v>10</v>
      </c>
      <c r="AJ188" s="19">
        <v>0</v>
      </c>
      <c r="AK188" s="19">
        <v>12</v>
      </c>
      <c r="AL188" s="19">
        <v>13</v>
      </c>
      <c r="AM188" s="19">
        <v>19</v>
      </c>
      <c r="AN188" s="19">
        <v>18</v>
      </c>
      <c r="AO188" s="19">
        <v>3</v>
      </c>
      <c r="AP188" s="19">
        <v>11</v>
      </c>
      <c r="AQ188" s="19">
        <v>3</v>
      </c>
      <c r="AR188" s="19">
        <v>9</v>
      </c>
      <c r="AS188" s="19">
        <v>17</v>
      </c>
      <c r="AT188" s="19">
        <v>10</v>
      </c>
      <c r="AU188" s="19">
        <v>78</v>
      </c>
      <c r="AV188" s="19">
        <v>7</v>
      </c>
      <c r="AW188" s="19">
        <v>14</v>
      </c>
      <c r="AX188" s="19">
        <v>42</v>
      </c>
      <c r="AY188" s="19">
        <v>0</v>
      </c>
      <c r="AZ188" s="19">
        <v>13</v>
      </c>
      <c r="BA188" s="19">
        <v>16</v>
      </c>
      <c r="BB188" s="19">
        <v>6</v>
      </c>
      <c r="BC188" s="19">
        <v>5</v>
      </c>
      <c r="BD188" s="19">
        <v>0</v>
      </c>
      <c r="BE188" s="19">
        <v>0</v>
      </c>
      <c r="BF188" s="19">
        <v>0</v>
      </c>
      <c r="BG188" s="19">
        <v>0</v>
      </c>
      <c r="BH188" s="19">
        <v>0</v>
      </c>
      <c r="BI188" s="19">
        <v>0</v>
      </c>
      <c r="BJ188" s="19">
        <v>0</v>
      </c>
      <c r="BK188" s="19">
        <v>0</v>
      </c>
      <c r="BL188" s="19">
        <v>0</v>
      </c>
      <c r="BM188" s="19">
        <v>0</v>
      </c>
      <c r="BN188" s="19">
        <v>0</v>
      </c>
      <c r="BO188" s="19">
        <v>0</v>
      </c>
      <c r="BP188" s="19">
        <v>0</v>
      </c>
      <c r="BQ188" s="19">
        <v>0</v>
      </c>
      <c r="BR188" s="19">
        <v>0</v>
      </c>
      <c r="BS188" s="19">
        <v>0</v>
      </c>
      <c r="BT188" s="19">
        <v>0</v>
      </c>
      <c r="BU188" s="19">
        <v>0</v>
      </c>
      <c r="BV188" s="19">
        <v>0</v>
      </c>
      <c r="BW188" s="19">
        <v>0</v>
      </c>
      <c r="BX188" s="19">
        <v>0</v>
      </c>
      <c r="BY188" s="19">
        <v>0</v>
      </c>
      <c r="BZ188" s="19">
        <v>0</v>
      </c>
      <c r="CA188" s="19">
        <v>0</v>
      </c>
      <c r="CB188" s="19">
        <v>86.3</v>
      </c>
      <c r="CC188" s="21">
        <v>0</v>
      </c>
      <c r="CE188" s="19">
        <v>5</v>
      </c>
      <c r="CG188" s="19">
        <v>0</v>
      </c>
      <c r="CH188" s="19">
        <v>0</v>
      </c>
      <c r="CI188" s="19">
        <v>0</v>
      </c>
      <c r="CJ188" s="19">
        <v>0</v>
      </c>
      <c r="CK188" s="19">
        <v>0</v>
      </c>
      <c r="CL188" s="19">
        <v>0</v>
      </c>
      <c r="CM188" s="19">
        <v>0</v>
      </c>
      <c r="CN188" s="19">
        <v>0</v>
      </c>
      <c r="CO188" s="19">
        <v>0</v>
      </c>
      <c r="CP188" s="19">
        <v>0</v>
      </c>
      <c r="CQ188" s="19">
        <v>0</v>
      </c>
    </row>
    <row r="189" spans="1:95" s="27" customFormat="1" ht="14" x14ac:dyDescent="0.3">
      <c r="B189" s="25" t="s">
        <v>96</v>
      </c>
      <c r="C189" s="26"/>
      <c r="D189" s="26">
        <v>20.69</v>
      </c>
      <c r="E189" s="26">
        <v>14.15</v>
      </c>
      <c r="F189" s="26">
        <v>21.7</v>
      </c>
      <c r="G189" s="26">
        <v>0.82</v>
      </c>
      <c r="H189" s="26">
        <v>87.16</v>
      </c>
      <c r="I189" s="26">
        <v>675.76</v>
      </c>
      <c r="J189" s="27">
        <v>6.41</v>
      </c>
      <c r="K189" s="27">
        <v>11.86</v>
      </c>
      <c r="L189" s="27">
        <v>6.21</v>
      </c>
      <c r="M189" s="27">
        <v>0</v>
      </c>
      <c r="N189" s="27">
        <v>30.48</v>
      </c>
      <c r="O189" s="27">
        <v>52.22</v>
      </c>
      <c r="P189" s="27">
        <v>7.11</v>
      </c>
      <c r="Q189" s="27">
        <v>0</v>
      </c>
      <c r="R189" s="27">
        <v>0</v>
      </c>
      <c r="S189" s="27">
        <v>1.45</v>
      </c>
      <c r="T189" s="27">
        <v>4.03</v>
      </c>
      <c r="U189" s="27">
        <v>433.59</v>
      </c>
      <c r="V189" s="27">
        <v>829.64</v>
      </c>
      <c r="W189" s="27">
        <v>104.4</v>
      </c>
      <c r="X189" s="27">
        <v>70.400000000000006</v>
      </c>
      <c r="Y189" s="27">
        <v>233.91</v>
      </c>
      <c r="Z189" s="27">
        <v>5.04</v>
      </c>
      <c r="AA189" s="27">
        <v>18.14</v>
      </c>
      <c r="AB189" s="27">
        <v>2003.9</v>
      </c>
      <c r="AC189" s="27">
        <v>270.39</v>
      </c>
      <c r="AD189" s="27">
        <v>9.7200000000000006</v>
      </c>
      <c r="AE189" s="27">
        <v>0.14000000000000001</v>
      </c>
      <c r="AF189" s="27">
        <v>0.17</v>
      </c>
      <c r="AG189" s="27">
        <v>6.29</v>
      </c>
      <c r="AH189" s="27">
        <v>15.11</v>
      </c>
      <c r="AI189" s="27">
        <v>32.200000000000003</v>
      </c>
      <c r="AJ189" s="27">
        <v>0</v>
      </c>
      <c r="AK189" s="27">
        <v>421.01</v>
      </c>
      <c r="AL189" s="27">
        <v>361.56</v>
      </c>
      <c r="AM189" s="27">
        <v>636.47</v>
      </c>
      <c r="AN189" s="27">
        <v>286.62</v>
      </c>
      <c r="AO189" s="27">
        <v>148.07</v>
      </c>
      <c r="AP189" s="27">
        <v>274.7</v>
      </c>
      <c r="AQ189" s="27">
        <v>91.51</v>
      </c>
      <c r="AR189" s="27">
        <v>403.95</v>
      </c>
      <c r="AS189" s="27">
        <v>376.34</v>
      </c>
      <c r="AT189" s="27">
        <v>456.22</v>
      </c>
      <c r="AU189" s="27">
        <v>623.87</v>
      </c>
      <c r="AV189" s="27">
        <v>180.3</v>
      </c>
      <c r="AW189" s="27">
        <v>324.33</v>
      </c>
      <c r="AX189" s="27">
        <v>1976.69</v>
      </c>
      <c r="AY189" s="27">
        <v>0</v>
      </c>
      <c r="AZ189" s="27">
        <v>565.65</v>
      </c>
      <c r="BA189" s="27">
        <v>398.71</v>
      </c>
      <c r="BB189" s="27">
        <v>270.14</v>
      </c>
      <c r="BC189" s="27">
        <v>155.93</v>
      </c>
      <c r="BD189" s="27">
        <v>0</v>
      </c>
      <c r="BE189" s="27">
        <v>0</v>
      </c>
      <c r="BF189" s="27">
        <v>0</v>
      </c>
      <c r="BG189" s="27">
        <v>0</v>
      </c>
      <c r="BH189" s="27">
        <v>0</v>
      </c>
      <c r="BI189" s="27">
        <v>0.05</v>
      </c>
      <c r="BJ189" s="27">
        <v>0</v>
      </c>
      <c r="BK189" s="27">
        <v>0.96</v>
      </c>
      <c r="BL189" s="27">
        <v>0</v>
      </c>
      <c r="BM189" s="27">
        <v>0.61</v>
      </c>
      <c r="BN189" s="27">
        <v>0.09</v>
      </c>
      <c r="BO189" s="27">
        <v>0.1</v>
      </c>
      <c r="BP189" s="27">
        <v>0</v>
      </c>
      <c r="BQ189" s="27">
        <v>0</v>
      </c>
      <c r="BR189" s="27">
        <v>0.01</v>
      </c>
      <c r="BS189" s="27">
        <v>3.57</v>
      </c>
      <c r="BT189" s="27">
        <v>0</v>
      </c>
      <c r="BU189" s="27">
        <v>0</v>
      </c>
      <c r="BV189" s="27">
        <v>9.93</v>
      </c>
      <c r="BW189" s="27">
        <v>0.01</v>
      </c>
      <c r="BX189" s="27">
        <v>0</v>
      </c>
      <c r="BY189" s="27">
        <v>0</v>
      </c>
      <c r="BZ189" s="27">
        <v>0</v>
      </c>
      <c r="CA189" s="27">
        <v>0</v>
      </c>
      <c r="CB189" s="27">
        <v>493.9</v>
      </c>
      <c r="CC189" s="26">
        <f>SUM($CC$184:$CC$188)</f>
        <v>0</v>
      </c>
      <c r="CD189" s="27">
        <f>$I$189/$I$201*100</f>
        <v>45.09004530623411</v>
      </c>
      <c r="CE189" s="27">
        <v>352.13</v>
      </c>
      <c r="CG189" s="27">
        <v>0</v>
      </c>
      <c r="CH189" s="27">
        <v>0</v>
      </c>
      <c r="CI189" s="27">
        <v>0</v>
      </c>
      <c r="CJ189" s="27">
        <v>0</v>
      </c>
      <c r="CK189" s="27">
        <v>0</v>
      </c>
      <c r="CL189" s="27">
        <v>0</v>
      </c>
      <c r="CM189" s="27">
        <v>0</v>
      </c>
      <c r="CN189" s="27">
        <v>0</v>
      </c>
      <c r="CO189" s="27">
        <v>0</v>
      </c>
      <c r="CP189" s="27">
        <v>15</v>
      </c>
      <c r="CQ189" s="27">
        <v>0.4</v>
      </c>
    </row>
    <row r="190" spans="1:95" s="5" customFormat="1" ht="14" x14ac:dyDescent="0.3">
      <c r="B190" s="16" t="s">
        <v>97</v>
      </c>
      <c r="C190" s="11"/>
      <c r="D190" s="11" t="s">
        <v>98</v>
      </c>
      <c r="E190" s="11"/>
      <c r="F190" s="11" t="s">
        <v>99</v>
      </c>
      <c r="G190" s="11"/>
      <c r="H190" s="11" t="s">
        <v>100</v>
      </c>
      <c r="I190" s="11">
        <v>551.57000000000005</v>
      </c>
      <c r="AC190" s="5" t="s">
        <v>102</v>
      </c>
      <c r="AE190" s="5" t="s">
        <v>103</v>
      </c>
      <c r="AF190" s="5" t="s">
        <v>103</v>
      </c>
      <c r="AI190" s="5" t="s">
        <v>104</v>
      </c>
      <c r="CC190" s="11"/>
    </row>
    <row r="191" spans="1:95" s="5" customFormat="1" ht="14" x14ac:dyDescent="0.3">
      <c r="B191" s="18" t="s">
        <v>105</v>
      </c>
      <c r="C191" s="11"/>
      <c r="D191" s="11"/>
      <c r="E191" s="11"/>
      <c r="F191" s="11"/>
      <c r="G191" s="11"/>
      <c r="H191" s="11"/>
      <c r="I191" s="11"/>
      <c r="CC191" s="11"/>
    </row>
    <row r="192" spans="1:95" s="22" customFormat="1" ht="28" x14ac:dyDescent="0.3">
      <c r="A192" s="22" t="str">
        <f>""</f>
        <v/>
      </c>
      <c r="B192" s="23" t="s">
        <v>162</v>
      </c>
      <c r="C192" s="24" t="str">
        <f>"110"</f>
        <v>110</v>
      </c>
      <c r="D192" s="24">
        <v>0.88</v>
      </c>
      <c r="E192" s="24">
        <v>0</v>
      </c>
      <c r="F192" s="24">
        <v>0.11</v>
      </c>
      <c r="G192" s="24">
        <v>0</v>
      </c>
      <c r="H192" s="24">
        <v>3.85</v>
      </c>
      <c r="I192" s="24">
        <v>17.523</v>
      </c>
      <c r="J192" s="22">
        <v>0</v>
      </c>
      <c r="K192" s="22">
        <v>0</v>
      </c>
      <c r="L192" s="22">
        <v>0</v>
      </c>
      <c r="M192" s="22">
        <v>0</v>
      </c>
      <c r="N192" s="22">
        <v>2.64</v>
      </c>
      <c r="O192" s="22">
        <v>0.11</v>
      </c>
      <c r="P192" s="22">
        <v>1.1000000000000001</v>
      </c>
      <c r="Q192" s="22">
        <v>0</v>
      </c>
      <c r="R192" s="22">
        <v>0</v>
      </c>
      <c r="S192" s="22">
        <v>0.11</v>
      </c>
      <c r="T192" s="22">
        <v>0.55000000000000004</v>
      </c>
      <c r="U192" s="22">
        <v>8.8000000000000007</v>
      </c>
      <c r="V192" s="22">
        <v>155.1</v>
      </c>
      <c r="W192" s="22">
        <v>25.3</v>
      </c>
      <c r="X192" s="22">
        <v>15.4</v>
      </c>
      <c r="Y192" s="22">
        <v>46.2</v>
      </c>
      <c r="Z192" s="22">
        <v>0.66</v>
      </c>
      <c r="AA192" s="22">
        <v>0</v>
      </c>
      <c r="AB192" s="22">
        <v>66</v>
      </c>
      <c r="AC192" s="22">
        <v>11</v>
      </c>
      <c r="AD192" s="22">
        <v>0.11</v>
      </c>
      <c r="AE192" s="22">
        <v>0.03</v>
      </c>
      <c r="AF192" s="22">
        <v>0.04</v>
      </c>
      <c r="AG192" s="22">
        <v>0.22</v>
      </c>
      <c r="AH192" s="22">
        <v>0.33</v>
      </c>
      <c r="AI192" s="22">
        <v>11</v>
      </c>
      <c r="AJ192" s="22">
        <v>0</v>
      </c>
      <c r="AK192" s="22">
        <v>29.7</v>
      </c>
      <c r="AL192" s="22">
        <v>23.1</v>
      </c>
      <c r="AM192" s="22">
        <v>33</v>
      </c>
      <c r="AN192" s="22">
        <v>28.6</v>
      </c>
      <c r="AO192" s="22">
        <v>6.6</v>
      </c>
      <c r="AP192" s="22">
        <v>23.1</v>
      </c>
      <c r="AQ192" s="22">
        <v>5.5</v>
      </c>
      <c r="AR192" s="22">
        <v>18.7</v>
      </c>
      <c r="AS192" s="22">
        <v>28.6</v>
      </c>
      <c r="AT192" s="22">
        <v>49.5</v>
      </c>
      <c r="AU192" s="22">
        <v>58.3</v>
      </c>
      <c r="AV192" s="22">
        <v>11</v>
      </c>
      <c r="AW192" s="22">
        <v>30.8</v>
      </c>
      <c r="AX192" s="22">
        <v>154</v>
      </c>
      <c r="AY192" s="22">
        <v>0</v>
      </c>
      <c r="AZ192" s="22">
        <v>18.7</v>
      </c>
      <c r="BA192" s="22">
        <v>29.7</v>
      </c>
      <c r="BB192" s="22">
        <v>23.1</v>
      </c>
      <c r="BC192" s="22">
        <v>7.7</v>
      </c>
      <c r="BD192" s="22">
        <v>0</v>
      </c>
      <c r="BE192" s="22">
        <v>0</v>
      </c>
      <c r="BF192" s="22">
        <v>0</v>
      </c>
      <c r="BG192" s="22">
        <v>0</v>
      </c>
      <c r="BH192" s="22">
        <v>0</v>
      </c>
      <c r="BI192" s="22">
        <v>0</v>
      </c>
      <c r="BJ192" s="22">
        <v>0</v>
      </c>
      <c r="BK192" s="22">
        <v>0</v>
      </c>
      <c r="BL192" s="22">
        <v>0</v>
      </c>
      <c r="BM192" s="22">
        <v>0</v>
      </c>
      <c r="BN192" s="22">
        <v>0</v>
      </c>
      <c r="BO192" s="22">
        <v>0</v>
      </c>
      <c r="BP192" s="22">
        <v>0</v>
      </c>
      <c r="BQ192" s="22">
        <v>0</v>
      </c>
      <c r="BR192" s="22">
        <v>0</v>
      </c>
      <c r="BS192" s="22">
        <v>0</v>
      </c>
      <c r="BT192" s="22">
        <v>0</v>
      </c>
      <c r="BU192" s="22">
        <v>0</v>
      </c>
      <c r="BV192" s="22">
        <v>0</v>
      </c>
      <c r="BW192" s="22">
        <v>0</v>
      </c>
      <c r="BX192" s="22">
        <v>0</v>
      </c>
      <c r="BY192" s="22">
        <v>0</v>
      </c>
      <c r="BZ192" s="22">
        <v>0</v>
      </c>
      <c r="CA192" s="22">
        <v>0</v>
      </c>
      <c r="CB192" s="22">
        <v>104.5</v>
      </c>
      <c r="CC192" s="24">
        <v>0</v>
      </c>
      <c r="CE192" s="22">
        <v>11</v>
      </c>
      <c r="CG192" s="22">
        <v>0</v>
      </c>
      <c r="CH192" s="22">
        <v>0</v>
      </c>
      <c r="CI192" s="22">
        <v>0</v>
      </c>
      <c r="CJ192" s="22">
        <v>0</v>
      </c>
      <c r="CK192" s="22">
        <v>0</v>
      </c>
      <c r="CL192" s="22">
        <v>0</v>
      </c>
      <c r="CM192" s="22">
        <v>0</v>
      </c>
      <c r="CN192" s="22">
        <v>0</v>
      </c>
      <c r="CO192" s="22">
        <v>0</v>
      </c>
      <c r="CP192" s="22">
        <v>0</v>
      </c>
      <c r="CQ192" s="22">
        <v>0</v>
      </c>
    </row>
    <row r="193" spans="1:95" s="22" customFormat="1" ht="14" x14ac:dyDescent="0.3">
      <c r="A193" s="22" t="str">
        <f>"67"</f>
        <v>67</v>
      </c>
      <c r="B193" s="23" t="s">
        <v>163</v>
      </c>
      <c r="C193" s="24" t="str">
        <f>"300"</f>
        <v>300</v>
      </c>
      <c r="D193" s="24">
        <v>2.81</v>
      </c>
      <c r="E193" s="24">
        <v>0.3</v>
      </c>
      <c r="F193" s="24">
        <v>6.62</v>
      </c>
      <c r="G193" s="24">
        <v>0</v>
      </c>
      <c r="H193" s="24">
        <v>17.760000000000002</v>
      </c>
      <c r="I193" s="24">
        <v>138.19076399999997</v>
      </c>
      <c r="J193" s="22">
        <v>2.09</v>
      </c>
      <c r="K193" s="22">
        <v>3.12</v>
      </c>
      <c r="L193" s="22">
        <v>2.09</v>
      </c>
      <c r="M193" s="22">
        <v>0</v>
      </c>
      <c r="N193" s="22">
        <v>3.95</v>
      </c>
      <c r="O193" s="22">
        <v>11.33</v>
      </c>
      <c r="P193" s="22">
        <v>2.48</v>
      </c>
      <c r="Q193" s="22">
        <v>0</v>
      </c>
      <c r="R193" s="22">
        <v>0</v>
      </c>
      <c r="S193" s="22">
        <v>0.32</v>
      </c>
      <c r="T193" s="22">
        <v>1.39</v>
      </c>
      <c r="U193" s="22">
        <v>169.42</v>
      </c>
      <c r="V193" s="22">
        <v>314.3</v>
      </c>
      <c r="W193" s="22">
        <v>38.36</v>
      </c>
      <c r="X193" s="22">
        <v>21.53</v>
      </c>
      <c r="Y193" s="22">
        <v>76.97</v>
      </c>
      <c r="Z193" s="22">
        <v>0.8</v>
      </c>
      <c r="AA193" s="22">
        <v>10.8</v>
      </c>
      <c r="AB193" s="22">
        <v>1168.32</v>
      </c>
      <c r="AC193" s="22">
        <v>261.18</v>
      </c>
      <c r="AD193" s="22">
        <v>2.4300000000000002</v>
      </c>
      <c r="AE193" s="22">
        <v>0.06</v>
      </c>
      <c r="AF193" s="22">
        <v>0.05</v>
      </c>
      <c r="AG193" s="22">
        <v>0.83</v>
      </c>
      <c r="AH193" s="22">
        <v>1.57</v>
      </c>
      <c r="AI193" s="22">
        <v>9.61</v>
      </c>
      <c r="AJ193" s="22">
        <v>0</v>
      </c>
      <c r="AK193" s="22">
        <v>73.27</v>
      </c>
      <c r="AL193" s="22">
        <v>69.38</v>
      </c>
      <c r="AM193" s="22">
        <v>96</v>
      </c>
      <c r="AN193" s="22">
        <v>75.7</v>
      </c>
      <c r="AO193" s="22">
        <v>24.82</v>
      </c>
      <c r="AP193" s="22">
        <v>53.81</v>
      </c>
      <c r="AQ193" s="22">
        <v>21.21</v>
      </c>
      <c r="AR193" s="22">
        <v>85.9</v>
      </c>
      <c r="AS193" s="22">
        <v>81.900000000000006</v>
      </c>
      <c r="AT193" s="22">
        <v>110.11</v>
      </c>
      <c r="AU193" s="22">
        <v>159.72999999999999</v>
      </c>
      <c r="AV193" s="22">
        <v>31.94</v>
      </c>
      <c r="AW193" s="22">
        <v>63.46</v>
      </c>
      <c r="AX193" s="22">
        <v>542.92999999999995</v>
      </c>
      <c r="AY193" s="22">
        <v>0</v>
      </c>
      <c r="AZ193" s="22">
        <v>140.1</v>
      </c>
      <c r="BA193" s="22">
        <v>77.55</v>
      </c>
      <c r="BB193" s="22">
        <v>52.23</v>
      </c>
      <c r="BC193" s="22">
        <v>30.97</v>
      </c>
      <c r="BD193" s="22">
        <v>0</v>
      </c>
      <c r="BE193" s="22">
        <v>0</v>
      </c>
      <c r="BF193" s="22">
        <v>0</v>
      </c>
      <c r="BG193" s="22">
        <v>0</v>
      </c>
      <c r="BH193" s="22">
        <v>0</v>
      </c>
      <c r="BI193" s="22">
        <v>0</v>
      </c>
      <c r="BJ193" s="22">
        <v>0</v>
      </c>
      <c r="BK193" s="22">
        <v>0.31</v>
      </c>
      <c r="BL193" s="22">
        <v>0</v>
      </c>
      <c r="BM193" s="22">
        <v>0.18</v>
      </c>
      <c r="BN193" s="22">
        <v>0.01</v>
      </c>
      <c r="BO193" s="22">
        <v>0.03</v>
      </c>
      <c r="BP193" s="22">
        <v>0</v>
      </c>
      <c r="BQ193" s="22">
        <v>0</v>
      </c>
      <c r="BR193" s="22">
        <v>0</v>
      </c>
      <c r="BS193" s="22">
        <v>1.06</v>
      </c>
      <c r="BT193" s="22">
        <v>0</v>
      </c>
      <c r="BU193" s="22">
        <v>0</v>
      </c>
      <c r="BV193" s="22">
        <v>2.91</v>
      </c>
      <c r="BW193" s="22">
        <v>0</v>
      </c>
      <c r="BX193" s="22">
        <v>0</v>
      </c>
      <c r="BY193" s="22">
        <v>0</v>
      </c>
      <c r="BZ193" s="22">
        <v>0</v>
      </c>
      <c r="CA193" s="22">
        <v>0</v>
      </c>
      <c r="CB193" s="22">
        <v>327.43</v>
      </c>
      <c r="CC193" s="24">
        <v>0</v>
      </c>
      <c r="CE193" s="22">
        <v>205.52</v>
      </c>
      <c r="CG193" s="22">
        <v>0</v>
      </c>
      <c r="CH193" s="22">
        <v>0</v>
      </c>
      <c r="CI193" s="22">
        <v>0</v>
      </c>
      <c r="CJ193" s="22">
        <v>0</v>
      </c>
      <c r="CK193" s="22">
        <v>0</v>
      </c>
      <c r="CL193" s="22">
        <v>0</v>
      </c>
      <c r="CM193" s="22">
        <v>0</v>
      </c>
      <c r="CN193" s="22">
        <v>0</v>
      </c>
      <c r="CO193" s="22">
        <v>0</v>
      </c>
      <c r="CP193" s="22">
        <v>0</v>
      </c>
      <c r="CQ193" s="22">
        <v>0.4</v>
      </c>
    </row>
    <row r="194" spans="1:95" s="22" customFormat="1" ht="42" x14ac:dyDescent="0.3">
      <c r="A194" s="22" t="str">
        <f>"230"</f>
        <v>230</v>
      </c>
      <c r="B194" s="23" t="s">
        <v>164</v>
      </c>
      <c r="C194" s="24" t="str">
        <f>"200"</f>
        <v>200</v>
      </c>
      <c r="D194" s="24">
        <v>5.65</v>
      </c>
      <c r="E194" s="24">
        <v>0.03</v>
      </c>
      <c r="F194" s="24">
        <v>4.51</v>
      </c>
      <c r="G194" s="24">
        <v>0</v>
      </c>
      <c r="H194" s="24">
        <v>33.799999999999997</v>
      </c>
      <c r="I194" s="24">
        <v>195.74883317878309</v>
      </c>
      <c r="J194" s="22">
        <v>3.22</v>
      </c>
      <c r="K194" s="22">
        <v>0.15</v>
      </c>
      <c r="L194" s="22">
        <v>3.22</v>
      </c>
      <c r="M194" s="22">
        <v>0</v>
      </c>
      <c r="N194" s="22">
        <v>4.21</v>
      </c>
      <c r="O194" s="22">
        <v>27.04</v>
      </c>
      <c r="P194" s="22">
        <v>2.54</v>
      </c>
      <c r="Q194" s="22">
        <v>0</v>
      </c>
      <c r="R194" s="22">
        <v>0</v>
      </c>
      <c r="S194" s="22">
        <v>0.2</v>
      </c>
      <c r="T194" s="22">
        <v>0.81</v>
      </c>
      <c r="U194" s="22">
        <v>7.79</v>
      </c>
      <c r="V194" s="22">
        <v>174.9</v>
      </c>
      <c r="W194" s="22">
        <v>30.48</v>
      </c>
      <c r="X194" s="22">
        <v>20.96</v>
      </c>
      <c r="Y194" s="22">
        <v>59.38</v>
      </c>
      <c r="Z194" s="22">
        <v>1.04</v>
      </c>
      <c r="AA194" s="22">
        <v>21.24</v>
      </c>
      <c r="AB194" s="22">
        <v>2256.13</v>
      </c>
      <c r="AC194" s="22">
        <v>546.28</v>
      </c>
      <c r="AD194" s="22">
        <v>0.33</v>
      </c>
      <c r="AE194" s="22">
        <v>0.06</v>
      </c>
      <c r="AF194" s="22">
        <v>0.04</v>
      </c>
      <c r="AG194" s="22">
        <v>0.6</v>
      </c>
      <c r="AH194" s="22">
        <v>0.53</v>
      </c>
      <c r="AI194" s="22">
        <v>2.12</v>
      </c>
      <c r="AJ194" s="22">
        <v>0</v>
      </c>
      <c r="AK194" s="22">
        <v>10.16</v>
      </c>
      <c r="AL194" s="22">
        <v>8.49</v>
      </c>
      <c r="AM194" s="22">
        <v>11.53</v>
      </c>
      <c r="AN194" s="22">
        <v>9.27</v>
      </c>
      <c r="AO194" s="22">
        <v>2.44</v>
      </c>
      <c r="AP194" s="22">
        <v>8.15</v>
      </c>
      <c r="AQ194" s="22">
        <v>3.12</v>
      </c>
      <c r="AR194" s="22">
        <v>7.73</v>
      </c>
      <c r="AS194" s="22">
        <v>10.96</v>
      </c>
      <c r="AT194" s="22">
        <v>9.2200000000000006</v>
      </c>
      <c r="AU194" s="22">
        <v>29.37</v>
      </c>
      <c r="AV194" s="22">
        <v>4.09</v>
      </c>
      <c r="AW194" s="22">
        <v>6.72</v>
      </c>
      <c r="AX194" s="22">
        <v>52.59</v>
      </c>
      <c r="AY194" s="22">
        <v>0</v>
      </c>
      <c r="AZ194" s="22">
        <v>7.76</v>
      </c>
      <c r="BA194" s="22">
        <v>8.58</v>
      </c>
      <c r="BB194" s="22">
        <v>5.09</v>
      </c>
      <c r="BC194" s="22">
        <v>2.77</v>
      </c>
      <c r="BD194" s="22">
        <v>0.18</v>
      </c>
      <c r="BE194" s="22">
        <v>0.04</v>
      </c>
      <c r="BF194" s="22">
        <v>0.03</v>
      </c>
      <c r="BG194" s="22">
        <v>0.09</v>
      </c>
      <c r="BH194" s="22">
        <v>0.11</v>
      </c>
      <c r="BI194" s="22">
        <v>0.37</v>
      </c>
      <c r="BJ194" s="22">
        <v>0</v>
      </c>
      <c r="BK194" s="22">
        <v>1.18</v>
      </c>
      <c r="BL194" s="22">
        <v>0</v>
      </c>
      <c r="BM194" s="22">
        <v>0.36</v>
      </c>
      <c r="BN194" s="22">
        <v>0</v>
      </c>
      <c r="BO194" s="22">
        <v>0</v>
      </c>
      <c r="BP194" s="22">
        <v>0</v>
      </c>
      <c r="BQ194" s="22">
        <v>0</v>
      </c>
      <c r="BR194" s="22">
        <v>0.14000000000000001</v>
      </c>
      <c r="BS194" s="22">
        <v>1.1000000000000001</v>
      </c>
      <c r="BT194" s="22">
        <v>0</v>
      </c>
      <c r="BU194" s="22">
        <v>0</v>
      </c>
      <c r="BV194" s="22">
        <v>0.06</v>
      </c>
      <c r="BW194" s="22">
        <v>0</v>
      </c>
      <c r="BX194" s="22">
        <v>0</v>
      </c>
      <c r="BY194" s="22">
        <v>0</v>
      </c>
      <c r="BZ194" s="22">
        <v>0</v>
      </c>
      <c r="CA194" s="22">
        <v>0</v>
      </c>
      <c r="CB194" s="22">
        <v>42.5</v>
      </c>
      <c r="CC194" s="24">
        <v>0</v>
      </c>
      <c r="CE194" s="22">
        <v>397.26</v>
      </c>
      <c r="CG194" s="22">
        <v>0</v>
      </c>
      <c r="CH194" s="22">
        <v>0</v>
      </c>
      <c r="CI194" s="22">
        <v>0</v>
      </c>
      <c r="CJ194" s="22">
        <v>0</v>
      </c>
      <c r="CK194" s="22">
        <v>0</v>
      </c>
      <c r="CL194" s="22">
        <v>0</v>
      </c>
      <c r="CM194" s="22">
        <v>0</v>
      </c>
      <c r="CN194" s="22">
        <v>0</v>
      </c>
      <c r="CO194" s="22">
        <v>0</v>
      </c>
      <c r="CP194" s="22">
        <v>0</v>
      </c>
      <c r="CQ194" s="22">
        <v>0</v>
      </c>
    </row>
    <row r="195" spans="1:95" s="22" customFormat="1" ht="14" x14ac:dyDescent="0.3">
      <c r="A195" s="22" t="str">
        <f>"96"</f>
        <v>96</v>
      </c>
      <c r="B195" s="23" t="s">
        <v>109</v>
      </c>
      <c r="C195" s="24" t="str">
        <f>"110"</f>
        <v>110</v>
      </c>
      <c r="D195" s="24">
        <v>15.18</v>
      </c>
      <c r="E195" s="24">
        <v>14.59</v>
      </c>
      <c r="F195" s="24">
        <v>15.73</v>
      </c>
      <c r="G195" s="24">
        <v>0</v>
      </c>
      <c r="H195" s="24">
        <v>3.83</v>
      </c>
      <c r="I195" s="24">
        <v>217.03932304999998</v>
      </c>
      <c r="J195" s="22">
        <v>6.63</v>
      </c>
      <c r="K195" s="22">
        <v>2.38</v>
      </c>
      <c r="L195" s="22">
        <v>6.63</v>
      </c>
      <c r="M195" s="22">
        <v>0</v>
      </c>
      <c r="N195" s="22">
        <v>1.34</v>
      </c>
      <c r="O195" s="22">
        <v>2.08</v>
      </c>
      <c r="P195" s="22">
        <v>0.41</v>
      </c>
      <c r="Q195" s="22">
        <v>0</v>
      </c>
      <c r="R195" s="22">
        <v>0</v>
      </c>
      <c r="S195" s="22">
        <v>0.1</v>
      </c>
      <c r="T195" s="22">
        <v>1.44</v>
      </c>
      <c r="U195" s="22">
        <v>169.15</v>
      </c>
      <c r="V195" s="22">
        <v>300.01</v>
      </c>
      <c r="W195" s="22">
        <v>12.4</v>
      </c>
      <c r="X195" s="22">
        <v>20.45</v>
      </c>
      <c r="Y195" s="22">
        <v>157.09</v>
      </c>
      <c r="Z195" s="22">
        <v>2.2999999999999998</v>
      </c>
      <c r="AA195" s="22">
        <v>0</v>
      </c>
      <c r="AB195" s="22">
        <v>43.76</v>
      </c>
      <c r="AC195" s="22">
        <v>10.73</v>
      </c>
      <c r="AD195" s="22">
        <v>2.06</v>
      </c>
      <c r="AE195" s="22">
        <v>0.03</v>
      </c>
      <c r="AF195" s="22">
        <v>0.09</v>
      </c>
      <c r="AG195" s="22">
        <v>3.04</v>
      </c>
      <c r="AH195" s="22">
        <v>7.36</v>
      </c>
      <c r="AI195" s="22">
        <v>0.3</v>
      </c>
      <c r="AJ195" s="22">
        <v>0</v>
      </c>
      <c r="AK195" s="22">
        <v>825.6</v>
      </c>
      <c r="AL195" s="22">
        <v>625.98</v>
      </c>
      <c r="AM195" s="22">
        <v>1182.9100000000001</v>
      </c>
      <c r="AN195" s="22">
        <v>1253.58</v>
      </c>
      <c r="AO195" s="22">
        <v>353.51</v>
      </c>
      <c r="AP195" s="22">
        <v>638.94000000000005</v>
      </c>
      <c r="AQ195" s="22">
        <v>167.65</v>
      </c>
      <c r="AR195" s="22">
        <v>638.23</v>
      </c>
      <c r="AS195" s="22">
        <v>861.45</v>
      </c>
      <c r="AT195" s="22">
        <v>829.8</v>
      </c>
      <c r="AU195" s="22">
        <v>1398.97</v>
      </c>
      <c r="AV195" s="22">
        <v>562.74</v>
      </c>
      <c r="AW195" s="22">
        <v>745.18</v>
      </c>
      <c r="AX195" s="22">
        <v>2500.85</v>
      </c>
      <c r="AY195" s="22">
        <v>227.44</v>
      </c>
      <c r="AZ195" s="22">
        <v>565.80999999999995</v>
      </c>
      <c r="BA195" s="22">
        <v>626.47</v>
      </c>
      <c r="BB195" s="22">
        <v>523.41999999999996</v>
      </c>
      <c r="BC195" s="22">
        <v>209.02</v>
      </c>
      <c r="BD195" s="22">
        <v>0</v>
      </c>
      <c r="BE195" s="22">
        <v>0</v>
      </c>
      <c r="BF195" s="22">
        <v>0</v>
      </c>
      <c r="BG195" s="22">
        <v>0</v>
      </c>
      <c r="BH195" s="22">
        <v>0</v>
      </c>
      <c r="BI195" s="22">
        <v>0</v>
      </c>
      <c r="BJ195" s="22">
        <v>0</v>
      </c>
      <c r="BK195" s="22">
        <v>0.2</v>
      </c>
      <c r="BL195" s="22">
        <v>0</v>
      </c>
      <c r="BM195" s="22">
        <v>0.13</v>
      </c>
      <c r="BN195" s="22">
        <v>0.01</v>
      </c>
      <c r="BO195" s="22">
        <v>0.02</v>
      </c>
      <c r="BP195" s="22">
        <v>0</v>
      </c>
      <c r="BQ195" s="22">
        <v>0</v>
      </c>
      <c r="BR195" s="22">
        <v>0</v>
      </c>
      <c r="BS195" s="22">
        <v>0.75</v>
      </c>
      <c r="BT195" s="22">
        <v>0</v>
      </c>
      <c r="BU195" s="22">
        <v>0</v>
      </c>
      <c r="BV195" s="22">
        <v>1.87</v>
      </c>
      <c r="BW195" s="22">
        <v>0</v>
      </c>
      <c r="BX195" s="22">
        <v>0</v>
      </c>
      <c r="BY195" s="22">
        <v>0</v>
      </c>
      <c r="BZ195" s="22">
        <v>0</v>
      </c>
      <c r="CA195" s="22">
        <v>0</v>
      </c>
      <c r="CB195" s="22">
        <v>66.900000000000006</v>
      </c>
      <c r="CC195" s="24">
        <v>0</v>
      </c>
      <c r="CE195" s="22">
        <v>7.29</v>
      </c>
      <c r="CG195" s="22">
        <v>0</v>
      </c>
      <c r="CH195" s="22">
        <v>0</v>
      </c>
      <c r="CI195" s="22">
        <v>0</v>
      </c>
      <c r="CJ195" s="22">
        <v>0</v>
      </c>
      <c r="CK195" s="22">
        <v>0</v>
      </c>
      <c r="CL195" s="22">
        <v>0</v>
      </c>
      <c r="CM195" s="22">
        <v>0</v>
      </c>
      <c r="CN195" s="22">
        <v>0</v>
      </c>
      <c r="CO195" s="22">
        <v>0</v>
      </c>
      <c r="CP195" s="22">
        <v>0</v>
      </c>
      <c r="CQ195" s="22">
        <v>0.46</v>
      </c>
    </row>
    <row r="196" spans="1:95" s="22" customFormat="1" ht="14" x14ac:dyDescent="0.3">
      <c r="A196" s="22" t="str">
        <f>"310"</f>
        <v>310</v>
      </c>
      <c r="B196" s="23" t="s">
        <v>110</v>
      </c>
      <c r="C196" s="24" t="str">
        <f>"200"</f>
        <v>200</v>
      </c>
      <c r="D196" s="24">
        <v>0.53</v>
      </c>
      <c r="E196" s="24">
        <v>0.17</v>
      </c>
      <c r="F196" s="24">
        <v>0.06</v>
      </c>
      <c r="G196" s="24">
        <v>0</v>
      </c>
      <c r="H196" s="24">
        <v>32.22</v>
      </c>
      <c r="I196" s="24">
        <v>122.85033287999998</v>
      </c>
      <c r="J196" s="22">
        <v>0</v>
      </c>
      <c r="K196" s="22">
        <v>0</v>
      </c>
      <c r="L196" s="22">
        <v>0</v>
      </c>
      <c r="M196" s="22">
        <v>0</v>
      </c>
      <c r="N196" s="22">
        <v>30.67</v>
      </c>
      <c r="O196" s="22">
        <v>0.25</v>
      </c>
      <c r="P196" s="22">
        <v>1.3</v>
      </c>
      <c r="Q196" s="22">
        <v>0</v>
      </c>
      <c r="R196" s="22">
        <v>0</v>
      </c>
      <c r="S196" s="22">
        <v>0</v>
      </c>
      <c r="T196" s="22">
        <v>0.38</v>
      </c>
      <c r="U196" s="22">
        <v>0.2</v>
      </c>
      <c r="V196" s="22">
        <v>124.52</v>
      </c>
      <c r="W196" s="22">
        <v>14.19</v>
      </c>
      <c r="X196" s="22">
        <v>8.07</v>
      </c>
      <c r="Y196" s="22">
        <v>10.59</v>
      </c>
      <c r="Z196" s="22">
        <v>0.89</v>
      </c>
      <c r="AA196" s="22">
        <v>0</v>
      </c>
      <c r="AB196" s="22">
        <v>115.34</v>
      </c>
      <c r="AC196" s="22">
        <v>0</v>
      </c>
      <c r="AD196" s="22">
        <v>0</v>
      </c>
      <c r="AE196" s="22">
        <v>0.06</v>
      </c>
      <c r="AF196" s="22">
        <v>0.19</v>
      </c>
      <c r="AG196" s="22">
        <v>0.3</v>
      </c>
      <c r="AH196" s="22">
        <v>0</v>
      </c>
      <c r="AI196" s="22">
        <v>0.11</v>
      </c>
      <c r="AJ196" s="22">
        <v>0</v>
      </c>
      <c r="AK196" s="22">
        <v>0</v>
      </c>
      <c r="AL196" s="22">
        <v>0</v>
      </c>
      <c r="AM196" s="22">
        <v>0</v>
      </c>
      <c r="AN196" s="22">
        <v>0</v>
      </c>
      <c r="AO196" s="22">
        <v>0</v>
      </c>
      <c r="AP196" s="22">
        <v>0</v>
      </c>
      <c r="AQ196" s="22">
        <v>0</v>
      </c>
      <c r="AR196" s="22">
        <v>0</v>
      </c>
      <c r="AS196" s="22">
        <v>0</v>
      </c>
      <c r="AT196" s="22">
        <v>0</v>
      </c>
      <c r="AU196" s="22">
        <v>0</v>
      </c>
      <c r="AV196" s="22">
        <v>0</v>
      </c>
      <c r="AW196" s="22">
        <v>0</v>
      </c>
      <c r="AX196" s="22">
        <v>0</v>
      </c>
      <c r="AY196" s="22">
        <v>0</v>
      </c>
      <c r="AZ196" s="22">
        <v>0</v>
      </c>
      <c r="BA196" s="22">
        <v>0</v>
      </c>
      <c r="BB196" s="22">
        <v>0</v>
      </c>
      <c r="BC196" s="22">
        <v>0</v>
      </c>
      <c r="BD196" s="22">
        <v>0</v>
      </c>
      <c r="BE196" s="22">
        <v>0</v>
      </c>
      <c r="BF196" s="22">
        <v>0</v>
      </c>
      <c r="BG196" s="22">
        <v>0</v>
      </c>
      <c r="BH196" s="22">
        <v>0</v>
      </c>
      <c r="BI196" s="22">
        <v>0</v>
      </c>
      <c r="BJ196" s="22">
        <v>0</v>
      </c>
      <c r="BK196" s="22">
        <v>0</v>
      </c>
      <c r="BL196" s="22">
        <v>0</v>
      </c>
      <c r="BM196" s="22">
        <v>0</v>
      </c>
      <c r="BN196" s="22">
        <v>0</v>
      </c>
      <c r="BO196" s="22">
        <v>0</v>
      </c>
      <c r="BP196" s="22">
        <v>0</v>
      </c>
      <c r="BQ196" s="22">
        <v>0</v>
      </c>
      <c r="BR196" s="22">
        <v>0</v>
      </c>
      <c r="BS196" s="22">
        <v>0</v>
      </c>
      <c r="BT196" s="22">
        <v>0</v>
      </c>
      <c r="BU196" s="22">
        <v>0</v>
      </c>
      <c r="BV196" s="22">
        <v>0</v>
      </c>
      <c r="BW196" s="22">
        <v>0</v>
      </c>
      <c r="BX196" s="22">
        <v>0</v>
      </c>
      <c r="BY196" s="22">
        <v>0</v>
      </c>
      <c r="BZ196" s="22">
        <v>0</v>
      </c>
      <c r="CA196" s="22">
        <v>0</v>
      </c>
      <c r="CB196" s="22">
        <v>200.03</v>
      </c>
      <c r="CC196" s="24">
        <v>0</v>
      </c>
      <c r="CE196" s="22">
        <v>19.22</v>
      </c>
      <c r="CG196" s="22">
        <v>0</v>
      </c>
      <c r="CH196" s="22">
        <v>0</v>
      </c>
      <c r="CI196" s="22">
        <v>0</v>
      </c>
      <c r="CJ196" s="22">
        <v>0</v>
      </c>
      <c r="CK196" s="22">
        <v>0</v>
      </c>
      <c r="CL196" s="22">
        <v>0</v>
      </c>
      <c r="CM196" s="22">
        <v>0</v>
      </c>
      <c r="CN196" s="22">
        <v>0</v>
      </c>
      <c r="CO196" s="22">
        <v>0</v>
      </c>
      <c r="CP196" s="22">
        <v>20</v>
      </c>
      <c r="CQ196" s="22">
        <v>0</v>
      </c>
    </row>
    <row r="197" spans="1:95" s="22" customFormat="1" ht="28" x14ac:dyDescent="0.3">
      <c r="A197" s="22" t="str">
        <f>"-"</f>
        <v>-</v>
      </c>
      <c r="B197" s="23" t="s">
        <v>94</v>
      </c>
      <c r="C197" s="24" t="str">
        <f>"30"</f>
        <v>30</v>
      </c>
      <c r="D197" s="24">
        <v>2.2799999999999998</v>
      </c>
      <c r="E197" s="24">
        <v>0</v>
      </c>
      <c r="F197" s="24">
        <v>0.24</v>
      </c>
      <c r="G197" s="24">
        <v>0.24</v>
      </c>
      <c r="H197" s="24">
        <v>15.54</v>
      </c>
      <c r="I197" s="24">
        <v>73.563000000000002</v>
      </c>
      <c r="J197" s="22">
        <v>0.06</v>
      </c>
      <c r="K197" s="22">
        <v>0</v>
      </c>
      <c r="L197" s="22">
        <v>0</v>
      </c>
      <c r="M197" s="22">
        <v>0</v>
      </c>
      <c r="N197" s="22">
        <v>0.21</v>
      </c>
      <c r="O197" s="22">
        <v>14.55</v>
      </c>
      <c r="P197" s="22">
        <v>0.78</v>
      </c>
      <c r="Q197" s="22">
        <v>0</v>
      </c>
      <c r="R197" s="22">
        <v>0</v>
      </c>
      <c r="S197" s="22">
        <v>0.09</v>
      </c>
      <c r="T197" s="22">
        <v>0.51</v>
      </c>
      <c r="U197" s="22">
        <v>149.69999999999999</v>
      </c>
      <c r="V197" s="22">
        <v>27.9</v>
      </c>
      <c r="W197" s="22">
        <v>6</v>
      </c>
      <c r="X197" s="22">
        <v>4.2</v>
      </c>
      <c r="Y197" s="22">
        <v>19.5</v>
      </c>
      <c r="Z197" s="22">
        <v>0.33</v>
      </c>
      <c r="AA197" s="22">
        <v>0</v>
      </c>
      <c r="AB197" s="22">
        <v>0</v>
      </c>
      <c r="AC197" s="22">
        <v>0</v>
      </c>
      <c r="AD197" s="22">
        <v>0.33</v>
      </c>
      <c r="AE197" s="22">
        <v>0.03</v>
      </c>
      <c r="AF197" s="22">
        <v>0.01</v>
      </c>
      <c r="AG197" s="22">
        <v>0.27</v>
      </c>
      <c r="AH197" s="22">
        <v>0.66</v>
      </c>
      <c r="AI197" s="22">
        <v>0</v>
      </c>
      <c r="AJ197" s="22">
        <v>0</v>
      </c>
      <c r="AK197" s="22">
        <v>104.4</v>
      </c>
      <c r="AL197" s="22">
        <v>95.4</v>
      </c>
      <c r="AM197" s="22">
        <v>178.2</v>
      </c>
      <c r="AN197" s="22">
        <v>56.7</v>
      </c>
      <c r="AO197" s="22">
        <v>34.200000000000003</v>
      </c>
      <c r="AP197" s="22">
        <v>69.3</v>
      </c>
      <c r="AQ197" s="22">
        <v>22.2</v>
      </c>
      <c r="AR197" s="22">
        <v>110.4</v>
      </c>
      <c r="AS197" s="22">
        <v>72.900000000000006</v>
      </c>
      <c r="AT197" s="22">
        <v>88.5</v>
      </c>
      <c r="AU197" s="22">
        <v>75.599999999999994</v>
      </c>
      <c r="AV197" s="22">
        <v>44.4</v>
      </c>
      <c r="AW197" s="22">
        <v>77.400000000000006</v>
      </c>
      <c r="AX197" s="22">
        <v>676.2</v>
      </c>
      <c r="AY197" s="22">
        <v>0</v>
      </c>
      <c r="AZ197" s="22">
        <v>212.7</v>
      </c>
      <c r="BA197" s="22">
        <v>110.4</v>
      </c>
      <c r="BB197" s="22">
        <v>56.1</v>
      </c>
      <c r="BC197" s="22">
        <v>44.1</v>
      </c>
      <c r="BD197" s="22">
        <v>0</v>
      </c>
      <c r="BE197" s="22">
        <v>0</v>
      </c>
      <c r="BF197" s="22">
        <v>0</v>
      </c>
      <c r="BG197" s="22">
        <v>0</v>
      </c>
      <c r="BH197" s="22">
        <v>0</v>
      </c>
      <c r="BI197" s="22">
        <v>0.03</v>
      </c>
      <c r="BJ197" s="22">
        <v>0</v>
      </c>
      <c r="BK197" s="22">
        <v>0</v>
      </c>
      <c r="BL197" s="22">
        <v>0</v>
      </c>
      <c r="BM197" s="22">
        <v>0</v>
      </c>
      <c r="BN197" s="22">
        <v>0.03</v>
      </c>
      <c r="BO197" s="22">
        <v>0</v>
      </c>
      <c r="BP197" s="22">
        <v>0</v>
      </c>
      <c r="BQ197" s="22">
        <v>0</v>
      </c>
      <c r="BR197" s="22">
        <v>0</v>
      </c>
      <c r="BS197" s="22">
        <v>0.02</v>
      </c>
      <c r="BT197" s="22">
        <v>0</v>
      </c>
      <c r="BU197" s="22">
        <v>0</v>
      </c>
      <c r="BV197" s="22">
        <v>0.11</v>
      </c>
      <c r="BW197" s="22">
        <v>0.01</v>
      </c>
      <c r="BX197" s="22">
        <v>0</v>
      </c>
      <c r="BY197" s="22">
        <v>0</v>
      </c>
      <c r="BZ197" s="22">
        <v>0</v>
      </c>
      <c r="CA197" s="22">
        <v>0</v>
      </c>
      <c r="CB197" s="22">
        <v>11.34</v>
      </c>
      <c r="CC197" s="24">
        <v>0</v>
      </c>
      <c r="CE197" s="22">
        <v>0</v>
      </c>
      <c r="CG197" s="22">
        <v>0</v>
      </c>
      <c r="CH197" s="22">
        <v>0</v>
      </c>
      <c r="CI197" s="22">
        <v>0</v>
      </c>
      <c r="CJ197" s="22">
        <v>0</v>
      </c>
      <c r="CK197" s="22">
        <v>0</v>
      </c>
      <c r="CL197" s="22">
        <v>0</v>
      </c>
      <c r="CM197" s="22">
        <v>0</v>
      </c>
      <c r="CN197" s="22">
        <v>0</v>
      </c>
      <c r="CO197" s="22">
        <v>0</v>
      </c>
      <c r="CP197" s="22">
        <v>0</v>
      </c>
      <c r="CQ197" s="22">
        <v>0</v>
      </c>
    </row>
    <row r="198" spans="1:95" s="19" customFormat="1" ht="28" x14ac:dyDescent="0.3">
      <c r="A198" s="19" t="str">
        <f>"-"</f>
        <v>-</v>
      </c>
      <c r="B198" s="20" t="s">
        <v>111</v>
      </c>
      <c r="C198" s="21" t="str">
        <f>"30"</f>
        <v>30</v>
      </c>
      <c r="D198" s="21">
        <v>1.98</v>
      </c>
      <c r="E198" s="21">
        <v>0</v>
      </c>
      <c r="F198" s="21">
        <v>0.36</v>
      </c>
      <c r="G198" s="21">
        <v>0.36</v>
      </c>
      <c r="H198" s="21">
        <v>12.51</v>
      </c>
      <c r="I198" s="21">
        <v>58.013999999999996</v>
      </c>
      <c r="J198" s="19">
        <v>0.06</v>
      </c>
      <c r="K198" s="19">
        <v>0</v>
      </c>
      <c r="L198" s="19">
        <v>0</v>
      </c>
      <c r="M198" s="19">
        <v>0</v>
      </c>
      <c r="N198" s="19">
        <v>0.36</v>
      </c>
      <c r="O198" s="19">
        <v>9.66</v>
      </c>
      <c r="P198" s="19">
        <v>2.4900000000000002</v>
      </c>
      <c r="Q198" s="19">
        <v>0</v>
      </c>
      <c r="R198" s="19">
        <v>0</v>
      </c>
      <c r="S198" s="19">
        <v>0.3</v>
      </c>
      <c r="T198" s="19">
        <v>0.75</v>
      </c>
      <c r="U198" s="19">
        <v>183</v>
      </c>
      <c r="V198" s="19">
        <v>73.5</v>
      </c>
      <c r="W198" s="19">
        <v>10.5</v>
      </c>
      <c r="X198" s="19">
        <v>14.1</v>
      </c>
      <c r="Y198" s="19">
        <v>47.4</v>
      </c>
      <c r="Z198" s="19">
        <v>1.17</v>
      </c>
      <c r="AA198" s="19">
        <v>0</v>
      </c>
      <c r="AB198" s="19">
        <v>1.5</v>
      </c>
      <c r="AC198" s="19">
        <v>0.3</v>
      </c>
      <c r="AD198" s="19">
        <v>0.42</v>
      </c>
      <c r="AE198" s="19">
        <v>0.05</v>
      </c>
      <c r="AF198" s="19">
        <v>0.02</v>
      </c>
      <c r="AG198" s="19">
        <v>0.21</v>
      </c>
      <c r="AH198" s="19">
        <v>0.6</v>
      </c>
      <c r="AI198" s="19">
        <v>0</v>
      </c>
      <c r="AJ198" s="19">
        <v>0</v>
      </c>
      <c r="AK198" s="19">
        <v>96.6</v>
      </c>
      <c r="AL198" s="19">
        <v>74.400000000000006</v>
      </c>
      <c r="AM198" s="19">
        <v>128.1</v>
      </c>
      <c r="AN198" s="19">
        <v>66.900000000000006</v>
      </c>
      <c r="AO198" s="19">
        <v>27.9</v>
      </c>
      <c r="AP198" s="19">
        <v>59.4</v>
      </c>
      <c r="AQ198" s="19">
        <v>24</v>
      </c>
      <c r="AR198" s="19">
        <v>111.3</v>
      </c>
      <c r="AS198" s="19">
        <v>89.1</v>
      </c>
      <c r="AT198" s="19">
        <v>87.3</v>
      </c>
      <c r="AU198" s="19">
        <v>139.19999999999999</v>
      </c>
      <c r="AV198" s="19">
        <v>37.200000000000003</v>
      </c>
      <c r="AW198" s="19">
        <v>93</v>
      </c>
      <c r="AX198" s="19">
        <v>458.7</v>
      </c>
      <c r="AY198" s="19">
        <v>0</v>
      </c>
      <c r="AZ198" s="19">
        <v>157.80000000000001</v>
      </c>
      <c r="BA198" s="19">
        <v>87.3</v>
      </c>
      <c r="BB198" s="19">
        <v>54</v>
      </c>
      <c r="BC198" s="19">
        <v>39</v>
      </c>
      <c r="BD198" s="19">
        <v>0</v>
      </c>
      <c r="BE198" s="19">
        <v>0</v>
      </c>
      <c r="BF198" s="19">
        <v>0</v>
      </c>
      <c r="BG198" s="19">
        <v>0</v>
      </c>
      <c r="BH198" s="19">
        <v>0</v>
      </c>
      <c r="BI198" s="19">
        <v>0</v>
      </c>
      <c r="BJ198" s="19">
        <v>0</v>
      </c>
      <c r="BK198" s="19">
        <v>0.04</v>
      </c>
      <c r="BL198" s="19">
        <v>0</v>
      </c>
      <c r="BM198" s="19">
        <v>0</v>
      </c>
      <c r="BN198" s="19">
        <v>0.01</v>
      </c>
      <c r="BO198" s="19">
        <v>0</v>
      </c>
      <c r="BP198" s="19">
        <v>0</v>
      </c>
      <c r="BQ198" s="19">
        <v>0</v>
      </c>
      <c r="BR198" s="19">
        <v>0</v>
      </c>
      <c r="BS198" s="19">
        <v>0.03</v>
      </c>
      <c r="BT198" s="19">
        <v>0</v>
      </c>
      <c r="BU198" s="19">
        <v>0</v>
      </c>
      <c r="BV198" s="19">
        <v>0.14000000000000001</v>
      </c>
      <c r="BW198" s="19">
        <v>0.02</v>
      </c>
      <c r="BX198" s="19">
        <v>0</v>
      </c>
      <c r="BY198" s="19">
        <v>0</v>
      </c>
      <c r="BZ198" s="19">
        <v>0</v>
      </c>
      <c r="CA198" s="19">
        <v>0</v>
      </c>
      <c r="CB198" s="19">
        <v>14.1</v>
      </c>
      <c r="CC198" s="21">
        <v>0</v>
      </c>
      <c r="CE198" s="19">
        <v>0.25</v>
      </c>
      <c r="CG198" s="19">
        <v>0</v>
      </c>
      <c r="CH198" s="19">
        <v>0</v>
      </c>
      <c r="CI198" s="19">
        <v>0</v>
      </c>
      <c r="CJ198" s="19">
        <v>0</v>
      </c>
      <c r="CK198" s="19">
        <v>0</v>
      </c>
      <c r="CL198" s="19">
        <v>0</v>
      </c>
      <c r="CM198" s="19">
        <v>0</v>
      </c>
      <c r="CN198" s="19">
        <v>0</v>
      </c>
      <c r="CO198" s="19">
        <v>0</v>
      </c>
      <c r="CP198" s="19">
        <v>0</v>
      </c>
      <c r="CQ198" s="19">
        <v>0</v>
      </c>
    </row>
    <row r="199" spans="1:95" s="27" customFormat="1" ht="14" x14ac:dyDescent="0.3">
      <c r="B199" s="25" t="s">
        <v>112</v>
      </c>
      <c r="C199" s="26"/>
      <c r="D199" s="26">
        <v>29.3</v>
      </c>
      <c r="E199" s="26">
        <v>15.09</v>
      </c>
      <c r="F199" s="26">
        <v>27.63</v>
      </c>
      <c r="G199" s="26">
        <v>0.6</v>
      </c>
      <c r="H199" s="26">
        <v>119.51</v>
      </c>
      <c r="I199" s="26">
        <v>822.93</v>
      </c>
      <c r="J199" s="27">
        <v>12.07</v>
      </c>
      <c r="K199" s="27">
        <v>5.65</v>
      </c>
      <c r="L199" s="27">
        <v>11.95</v>
      </c>
      <c r="M199" s="27">
        <v>0</v>
      </c>
      <c r="N199" s="27">
        <v>43.37</v>
      </c>
      <c r="O199" s="27">
        <v>65.03</v>
      </c>
      <c r="P199" s="27">
        <v>11.1</v>
      </c>
      <c r="Q199" s="27">
        <v>0</v>
      </c>
      <c r="R199" s="27">
        <v>0</v>
      </c>
      <c r="S199" s="27">
        <v>1.1299999999999999</v>
      </c>
      <c r="T199" s="27">
        <v>5.84</v>
      </c>
      <c r="U199" s="27">
        <v>688.06</v>
      </c>
      <c r="V199" s="27">
        <v>1170.23</v>
      </c>
      <c r="W199" s="27">
        <v>137.22999999999999</v>
      </c>
      <c r="X199" s="27">
        <v>104.71</v>
      </c>
      <c r="Y199" s="27">
        <v>417.13</v>
      </c>
      <c r="Z199" s="27">
        <v>7.19</v>
      </c>
      <c r="AA199" s="27">
        <v>32.04</v>
      </c>
      <c r="AB199" s="27">
        <v>3651.06</v>
      </c>
      <c r="AC199" s="27">
        <v>829.49</v>
      </c>
      <c r="AD199" s="27">
        <v>5.68</v>
      </c>
      <c r="AE199" s="27">
        <v>0.33</v>
      </c>
      <c r="AF199" s="27">
        <v>0.45</v>
      </c>
      <c r="AG199" s="27">
        <v>5.47</v>
      </c>
      <c r="AH199" s="27">
        <v>11.06</v>
      </c>
      <c r="AI199" s="27">
        <v>23.16</v>
      </c>
      <c r="AJ199" s="27">
        <v>0</v>
      </c>
      <c r="AK199" s="27">
        <v>1139.74</v>
      </c>
      <c r="AL199" s="27">
        <v>896.74</v>
      </c>
      <c r="AM199" s="27">
        <v>1629.74</v>
      </c>
      <c r="AN199" s="27">
        <v>1490.74</v>
      </c>
      <c r="AO199" s="27">
        <v>449.46</v>
      </c>
      <c r="AP199" s="27">
        <v>852.7</v>
      </c>
      <c r="AQ199" s="27">
        <v>243.67</v>
      </c>
      <c r="AR199" s="27">
        <v>972.27</v>
      </c>
      <c r="AS199" s="27">
        <v>1144.9000000000001</v>
      </c>
      <c r="AT199" s="27">
        <v>1174.43</v>
      </c>
      <c r="AU199" s="27">
        <v>1861.18</v>
      </c>
      <c r="AV199" s="27">
        <v>691.37</v>
      </c>
      <c r="AW199" s="27">
        <v>1016.56</v>
      </c>
      <c r="AX199" s="27">
        <v>4385.26</v>
      </c>
      <c r="AY199" s="27">
        <v>227.44</v>
      </c>
      <c r="AZ199" s="27">
        <v>1102.8699999999999</v>
      </c>
      <c r="BA199" s="27">
        <v>940</v>
      </c>
      <c r="BB199" s="27">
        <v>713.94</v>
      </c>
      <c r="BC199" s="27">
        <v>333.56</v>
      </c>
      <c r="BD199" s="27">
        <v>0.18</v>
      </c>
      <c r="BE199" s="27">
        <v>0.04</v>
      </c>
      <c r="BF199" s="27">
        <v>0.03</v>
      </c>
      <c r="BG199" s="27">
        <v>0.09</v>
      </c>
      <c r="BH199" s="27">
        <v>0.11</v>
      </c>
      <c r="BI199" s="27">
        <v>0.4</v>
      </c>
      <c r="BJ199" s="27">
        <v>0</v>
      </c>
      <c r="BK199" s="27">
        <v>1.73</v>
      </c>
      <c r="BL199" s="27">
        <v>0</v>
      </c>
      <c r="BM199" s="27">
        <v>0.67</v>
      </c>
      <c r="BN199" s="27">
        <v>0.06</v>
      </c>
      <c r="BO199" s="27">
        <v>0.05</v>
      </c>
      <c r="BP199" s="27">
        <v>0</v>
      </c>
      <c r="BQ199" s="27">
        <v>0</v>
      </c>
      <c r="BR199" s="27">
        <v>0.14000000000000001</v>
      </c>
      <c r="BS199" s="27">
        <v>2.96</v>
      </c>
      <c r="BT199" s="27">
        <v>0</v>
      </c>
      <c r="BU199" s="27">
        <v>0</v>
      </c>
      <c r="BV199" s="27">
        <v>5.09</v>
      </c>
      <c r="BW199" s="27">
        <v>0.04</v>
      </c>
      <c r="BX199" s="27">
        <v>0</v>
      </c>
      <c r="BY199" s="27">
        <v>0</v>
      </c>
      <c r="BZ199" s="27">
        <v>0</v>
      </c>
      <c r="CA199" s="27">
        <v>0</v>
      </c>
      <c r="CB199" s="27">
        <v>766.79</v>
      </c>
      <c r="CC199" s="26">
        <f>SUM($CC$191:$CC$198)</f>
        <v>0</v>
      </c>
      <c r="CD199" s="27">
        <f>$I$199/$I$201*100</f>
        <v>54.909954693765883</v>
      </c>
      <c r="CE199" s="27">
        <v>640.54999999999995</v>
      </c>
      <c r="CG199" s="27">
        <v>0</v>
      </c>
      <c r="CH199" s="27">
        <v>0</v>
      </c>
      <c r="CI199" s="27">
        <v>0</v>
      </c>
      <c r="CJ199" s="27">
        <v>0</v>
      </c>
      <c r="CK199" s="27">
        <v>0</v>
      </c>
      <c r="CL199" s="27">
        <v>0</v>
      </c>
      <c r="CM199" s="27">
        <v>0</v>
      </c>
      <c r="CN199" s="27">
        <v>0</v>
      </c>
      <c r="CO199" s="27">
        <v>0</v>
      </c>
      <c r="CP199" s="27">
        <v>20</v>
      </c>
      <c r="CQ199" s="27">
        <v>0.86</v>
      </c>
    </row>
    <row r="200" spans="1:95" s="5" customFormat="1" ht="14" x14ac:dyDescent="0.3">
      <c r="B200" s="16" t="s">
        <v>113</v>
      </c>
      <c r="C200" s="11"/>
      <c r="D200" s="11" t="s">
        <v>114</v>
      </c>
      <c r="E200" s="11"/>
      <c r="F200" s="11" t="s">
        <v>115</v>
      </c>
      <c r="G200" s="11"/>
      <c r="H200" s="11" t="s">
        <v>116</v>
      </c>
      <c r="I200" s="11" t="s">
        <v>117</v>
      </c>
      <c r="AC200" s="5" t="s">
        <v>118</v>
      </c>
      <c r="AE200" s="5" t="s">
        <v>119</v>
      </c>
      <c r="AF200" s="5" t="s">
        <v>120</v>
      </c>
      <c r="AI200" s="5" t="s">
        <v>121</v>
      </c>
      <c r="CC200" s="11"/>
    </row>
    <row r="201" spans="1:95" s="27" customFormat="1" ht="14" x14ac:dyDescent="0.3">
      <c r="B201" s="25" t="s">
        <v>122</v>
      </c>
      <c r="C201" s="26"/>
      <c r="D201" s="26">
        <v>52.14</v>
      </c>
      <c r="E201" s="26">
        <v>29.24</v>
      </c>
      <c r="F201" s="26">
        <v>53.84</v>
      </c>
      <c r="G201" s="26">
        <v>1.42</v>
      </c>
      <c r="H201" s="26">
        <v>209.32</v>
      </c>
      <c r="I201" s="26">
        <v>1498.69</v>
      </c>
      <c r="J201" s="27">
        <v>18.48</v>
      </c>
      <c r="K201" s="27">
        <v>17.510000000000002</v>
      </c>
      <c r="L201" s="27">
        <v>18.16</v>
      </c>
      <c r="M201" s="27">
        <v>0</v>
      </c>
      <c r="N201" s="27">
        <v>73.86</v>
      </c>
      <c r="O201" s="27">
        <v>117.26</v>
      </c>
      <c r="P201" s="27">
        <v>18.21</v>
      </c>
      <c r="Q201" s="27">
        <v>0</v>
      </c>
      <c r="R201" s="27">
        <v>0</v>
      </c>
      <c r="S201" s="27">
        <v>2.57</v>
      </c>
      <c r="T201" s="27">
        <v>9.86</v>
      </c>
      <c r="U201" s="27">
        <v>1121.6500000000001</v>
      </c>
      <c r="V201" s="27">
        <v>1999.87</v>
      </c>
      <c r="W201" s="27">
        <v>241.63</v>
      </c>
      <c r="X201" s="27">
        <v>175.11</v>
      </c>
      <c r="Y201" s="27">
        <v>651.04</v>
      </c>
      <c r="Z201" s="27">
        <v>12.22</v>
      </c>
      <c r="AA201" s="27">
        <v>50.18</v>
      </c>
      <c r="AB201" s="27">
        <v>5654.96</v>
      </c>
      <c r="AC201" s="27">
        <v>1336.55</v>
      </c>
      <c r="AD201" s="27">
        <v>15.4</v>
      </c>
      <c r="AE201" s="27">
        <v>0.5</v>
      </c>
      <c r="AF201" s="27">
        <v>0.61</v>
      </c>
      <c r="AG201" s="27">
        <v>11.75</v>
      </c>
      <c r="AH201" s="27">
        <v>26.17</v>
      </c>
      <c r="AI201" s="27">
        <v>55.35</v>
      </c>
      <c r="AJ201" s="27">
        <v>0</v>
      </c>
      <c r="AK201" s="27">
        <v>1560.74</v>
      </c>
      <c r="AL201" s="27">
        <v>1258.3</v>
      </c>
      <c r="AM201" s="27">
        <v>2266.21</v>
      </c>
      <c r="AN201" s="27">
        <v>1777.36</v>
      </c>
      <c r="AO201" s="27">
        <v>597.53</v>
      </c>
      <c r="AP201" s="27">
        <v>1127.4000000000001</v>
      </c>
      <c r="AQ201" s="27">
        <v>335.19</v>
      </c>
      <c r="AR201" s="27">
        <v>1376.22</v>
      </c>
      <c r="AS201" s="27">
        <v>1521.24</v>
      </c>
      <c r="AT201" s="27">
        <v>1630.65</v>
      </c>
      <c r="AU201" s="27">
        <v>2485.0500000000002</v>
      </c>
      <c r="AV201" s="27">
        <v>871.67</v>
      </c>
      <c r="AW201" s="27">
        <v>1340.89</v>
      </c>
      <c r="AX201" s="27">
        <v>6361.95</v>
      </c>
      <c r="AY201" s="27">
        <v>227.44</v>
      </c>
      <c r="AZ201" s="27">
        <v>1668.53</v>
      </c>
      <c r="BA201" s="27">
        <v>1338.71</v>
      </c>
      <c r="BB201" s="27">
        <v>984.08</v>
      </c>
      <c r="BC201" s="27">
        <v>489.48</v>
      </c>
      <c r="BD201" s="27">
        <v>0.18</v>
      </c>
      <c r="BE201" s="27">
        <v>0.04</v>
      </c>
      <c r="BF201" s="27">
        <v>0.03</v>
      </c>
      <c r="BG201" s="27">
        <v>0.09</v>
      </c>
      <c r="BH201" s="27">
        <v>0.11</v>
      </c>
      <c r="BI201" s="27">
        <v>0.46</v>
      </c>
      <c r="BJ201" s="27">
        <v>0</v>
      </c>
      <c r="BK201" s="27">
        <v>2.7</v>
      </c>
      <c r="BL201" s="27">
        <v>0</v>
      </c>
      <c r="BM201" s="27">
        <v>1.28</v>
      </c>
      <c r="BN201" s="27">
        <v>0.14000000000000001</v>
      </c>
      <c r="BO201" s="27">
        <v>0.15</v>
      </c>
      <c r="BP201" s="27">
        <v>0</v>
      </c>
      <c r="BQ201" s="27">
        <v>0</v>
      </c>
      <c r="BR201" s="27">
        <v>0.15</v>
      </c>
      <c r="BS201" s="27">
        <v>6.53</v>
      </c>
      <c r="BT201" s="27">
        <v>0</v>
      </c>
      <c r="BU201" s="27">
        <v>0</v>
      </c>
      <c r="BV201" s="27">
        <v>15.02</v>
      </c>
      <c r="BW201" s="27">
        <v>0.05</v>
      </c>
      <c r="BX201" s="27">
        <v>0</v>
      </c>
      <c r="BY201" s="27">
        <v>0</v>
      </c>
      <c r="BZ201" s="27">
        <v>0</v>
      </c>
      <c r="CA201" s="27">
        <v>0</v>
      </c>
      <c r="CB201" s="27">
        <v>1260.7</v>
      </c>
      <c r="CC201" s="26">
        <v>0</v>
      </c>
      <c r="CE201" s="27">
        <v>992.68</v>
      </c>
      <c r="CG201" s="27">
        <v>0</v>
      </c>
      <c r="CH201" s="27">
        <v>0</v>
      </c>
      <c r="CI201" s="27">
        <v>0</v>
      </c>
      <c r="CJ201" s="27">
        <v>0</v>
      </c>
      <c r="CK201" s="27">
        <v>0</v>
      </c>
      <c r="CL201" s="27">
        <v>0</v>
      </c>
      <c r="CM201" s="27">
        <v>0</v>
      </c>
      <c r="CN201" s="27">
        <v>0</v>
      </c>
      <c r="CO201" s="27">
        <v>0</v>
      </c>
      <c r="CP201" s="27">
        <v>35</v>
      </c>
      <c r="CQ201" s="27">
        <v>1.26</v>
      </c>
    </row>
    <row r="202" spans="1:95" s="5" customFormat="1" ht="28" x14ac:dyDescent="0.3">
      <c r="B202" s="16" t="s">
        <v>123</v>
      </c>
      <c r="C202" s="11"/>
      <c r="D202" s="11">
        <v>54</v>
      </c>
      <c r="E202" s="11">
        <v>0</v>
      </c>
      <c r="F202" s="11">
        <v>55.199999999999996</v>
      </c>
      <c r="G202" s="11">
        <v>0</v>
      </c>
      <c r="H202" s="11">
        <v>229.79999999999998</v>
      </c>
      <c r="I202" s="11">
        <v>1632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540</v>
      </c>
      <c r="AD202" s="5">
        <v>0</v>
      </c>
      <c r="AE202" s="5">
        <v>0.84</v>
      </c>
      <c r="AF202" s="5">
        <v>0.96</v>
      </c>
      <c r="AI202" s="5">
        <v>42</v>
      </c>
      <c r="CC202" s="11"/>
      <c r="CI202" s="5">
        <v>0</v>
      </c>
      <c r="CL202" s="5">
        <v>0</v>
      </c>
      <c r="CO202" s="5">
        <v>0</v>
      </c>
    </row>
    <row r="203" spans="1:95" s="5" customFormat="1" ht="14" x14ac:dyDescent="0.3">
      <c r="B203" s="16" t="s">
        <v>124</v>
      </c>
      <c r="C203" s="11"/>
      <c r="D203" s="11">
        <f t="shared" ref="D203:I203" si="35">D201-D202</f>
        <v>-1.8599999999999994</v>
      </c>
      <c r="E203" s="11">
        <f t="shared" si="35"/>
        <v>29.24</v>
      </c>
      <c r="F203" s="11">
        <f t="shared" si="35"/>
        <v>-1.3599999999999923</v>
      </c>
      <c r="G203" s="11">
        <f t="shared" si="35"/>
        <v>1.42</v>
      </c>
      <c r="H203" s="11">
        <f t="shared" si="35"/>
        <v>-20.47999999999999</v>
      </c>
      <c r="I203" s="11">
        <f t="shared" si="35"/>
        <v>-133.30999999999995</v>
      </c>
      <c r="V203" s="5">
        <f t="shared" ref="V203:AF203" si="36">V201-V202</f>
        <v>1999.87</v>
      </c>
      <c r="W203" s="5">
        <f t="shared" si="36"/>
        <v>241.63</v>
      </c>
      <c r="X203" s="5">
        <f t="shared" si="36"/>
        <v>175.11</v>
      </c>
      <c r="Y203" s="5">
        <f t="shared" si="36"/>
        <v>651.04</v>
      </c>
      <c r="Z203" s="5">
        <f t="shared" si="36"/>
        <v>12.22</v>
      </c>
      <c r="AA203" s="5">
        <f t="shared" si="36"/>
        <v>50.18</v>
      </c>
      <c r="AB203" s="5">
        <f t="shared" si="36"/>
        <v>5654.96</v>
      </c>
      <c r="AC203" s="5">
        <f t="shared" si="36"/>
        <v>796.55</v>
      </c>
      <c r="AD203" s="5">
        <f t="shared" si="36"/>
        <v>15.4</v>
      </c>
      <c r="AE203" s="5">
        <f t="shared" si="36"/>
        <v>-0.33999999999999997</v>
      </c>
      <c r="AF203" s="5">
        <f t="shared" si="36"/>
        <v>-0.35</v>
      </c>
      <c r="AI203" s="5">
        <f>AI201-AI202</f>
        <v>13.350000000000001</v>
      </c>
      <c r="CC203" s="11"/>
      <c r="CI203" s="5">
        <f>CI201-CI202</f>
        <v>0</v>
      </c>
      <c r="CL203" s="5">
        <f>CL201-CL202</f>
        <v>0</v>
      </c>
      <c r="CO203" s="5">
        <f>CO201-CO202</f>
        <v>0</v>
      </c>
    </row>
    <row r="204" spans="1:95" s="5" customFormat="1" ht="28" x14ac:dyDescent="0.3">
      <c r="B204" s="16" t="s">
        <v>125</v>
      </c>
      <c r="C204" s="11"/>
      <c r="D204" s="11">
        <v>14</v>
      </c>
      <c r="E204" s="11"/>
      <c r="F204" s="11">
        <v>33</v>
      </c>
      <c r="G204" s="11"/>
      <c r="H204" s="11">
        <v>52</v>
      </c>
      <c r="I204" s="11"/>
      <c r="CC204" s="11"/>
    </row>
    <row r="205" spans="1:95" s="5" customFormat="1" ht="14" x14ac:dyDescent="0.3">
      <c r="B205" s="16"/>
      <c r="C205" s="11"/>
      <c r="D205" s="11"/>
      <c r="E205" s="11"/>
      <c r="F205" s="11"/>
      <c r="G205" s="11"/>
      <c r="H205" s="11"/>
      <c r="I205" s="11"/>
      <c r="CC205" s="11"/>
    </row>
    <row r="206" spans="1:95" s="5" customFormat="1" ht="14" x14ac:dyDescent="0.3">
      <c r="B206" s="16"/>
      <c r="C206" s="11"/>
      <c r="D206" s="11"/>
      <c r="E206" s="11"/>
      <c r="F206" s="11"/>
      <c r="G206" s="11"/>
      <c r="H206" s="11"/>
      <c r="I206" s="11"/>
      <c r="CC206" s="11"/>
    </row>
    <row r="207" spans="1:95" s="5" customFormat="1" ht="14" x14ac:dyDescent="0.3">
      <c r="B207" s="18" t="s">
        <v>165</v>
      </c>
      <c r="C207" s="11"/>
      <c r="D207" s="11"/>
      <c r="E207" s="11"/>
      <c r="F207" s="11"/>
      <c r="G207" s="11"/>
      <c r="H207" s="11"/>
      <c r="I207" s="11"/>
      <c r="CC207" s="11"/>
    </row>
    <row r="208" spans="1:95" s="5" customFormat="1" ht="14" x14ac:dyDescent="0.3">
      <c r="B208" s="16" t="s">
        <v>91</v>
      </c>
      <c r="C208" s="11"/>
      <c r="D208" s="11"/>
      <c r="E208" s="11"/>
      <c r="F208" s="11"/>
      <c r="G208" s="11"/>
      <c r="H208" s="11"/>
      <c r="I208" s="11"/>
      <c r="CC208" s="11"/>
    </row>
    <row r="209" spans="1:95" s="5" customFormat="1" ht="14" x14ac:dyDescent="0.3">
      <c r="B209" s="18" t="s">
        <v>92</v>
      </c>
      <c r="C209" s="11"/>
      <c r="D209" s="11"/>
      <c r="E209" s="11"/>
      <c r="F209" s="11"/>
      <c r="G209" s="11"/>
      <c r="H209" s="11"/>
      <c r="I209" s="11"/>
      <c r="CC209" s="11"/>
    </row>
    <row r="210" spans="1:95" s="22" customFormat="1" ht="28" x14ac:dyDescent="0.3">
      <c r="A210" s="22">
        <v>191</v>
      </c>
      <c r="B210" s="23" t="s">
        <v>145</v>
      </c>
      <c r="C210" s="24" t="str">
        <f>"210"</f>
        <v>210</v>
      </c>
      <c r="D210" s="24">
        <v>5.89</v>
      </c>
      <c r="E210" s="24">
        <v>2.84</v>
      </c>
      <c r="F210" s="24">
        <v>8.1300000000000008</v>
      </c>
      <c r="G210" s="24">
        <v>0</v>
      </c>
      <c r="H210" s="24">
        <v>41.23</v>
      </c>
      <c r="I210" s="24">
        <v>260.48885925016202</v>
      </c>
      <c r="J210" s="22">
        <v>5.2</v>
      </c>
      <c r="K210" s="22">
        <v>0.14000000000000001</v>
      </c>
      <c r="L210" s="22">
        <v>5.2</v>
      </c>
      <c r="M210" s="22">
        <v>0</v>
      </c>
      <c r="N210" s="22">
        <v>10.130000000000001</v>
      </c>
      <c r="O210" s="22">
        <v>29.87</v>
      </c>
      <c r="P210" s="22">
        <v>1.23</v>
      </c>
      <c r="Q210" s="22">
        <v>0</v>
      </c>
      <c r="R210" s="22">
        <v>0</v>
      </c>
      <c r="S210" s="22">
        <v>0.1</v>
      </c>
      <c r="T210" s="22">
        <v>1.04</v>
      </c>
      <c r="U210" s="22">
        <v>55.3</v>
      </c>
      <c r="V210" s="22">
        <v>190.07</v>
      </c>
      <c r="W210" s="22">
        <v>118.3</v>
      </c>
      <c r="X210" s="22">
        <v>33.25</v>
      </c>
      <c r="Y210" s="22">
        <v>138.55000000000001</v>
      </c>
      <c r="Z210" s="22">
        <v>0.55000000000000004</v>
      </c>
      <c r="AA210" s="22">
        <v>53.69</v>
      </c>
      <c r="AB210" s="22">
        <v>27.59</v>
      </c>
      <c r="AC210" s="22">
        <v>59.29</v>
      </c>
      <c r="AD210" s="22">
        <v>0.24</v>
      </c>
      <c r="AE210" s="22">
        <v>0.06</v>
      </c>
      <c r="AF210" s="22">
        <v>0.14000000000000001</v>
      </c>
      <c r="AG210" s="22">
        <v>0.6</v>
      </c>
      <c r="AH210" s="22">
        <v>2.3199999999999998</v>
      </c>
      <c r="AI210" s="22">
        <v>0.21</v>
      </c>
      <c r="AJ210" s="22">
        <v>0</v>
      </c>
      <c r="AK210" s="22">
        <v>184.6</v>
      </c>
      <c r="AL210" s="22">
        <v>145.29</v>
      </c>
      <c r="AM210" s="22">
        <v>272.98</v>
      </c>
      <c r="AN210" s="22">
        <v>114.94</v>
      </c>
      <c r="AO210" s="22">
        <v>70.38</v>
      </c>
      <c r="AP210" s="22">
        <v>106.33</v>
      </c>
      <c r="AQ210" s="22">
        <v>45.11</v>
      </c>
      <c r="AR210" s="22">
        <v>162.79</v>
      </c>
      <c r="AS210" s="22">
        <v>171.29</v>
      </c>
      <c r="AT210" s="22">
        <v>223.29</v>
      </c>
      <c r="AU210" s="22">
        <v>237.48</v>
      </c>
      <c r="AV210" s="22">
        <v>75.36</v>
      </c>
      <c r="AW210" s="22">
        <v>140.38</v>
      </c>
      <c r="AX210" s="22">
        <v>528.24</v>
      </c>
      <c r="AY210" s="22">
        <v>0</v>
      </c>
      <c r="AZ210" s="22">
        <v>145.57</v>
      </c>
      <c r="BA210" s="22">
        <v>145.80000000000001</v>
      </c>
      <c r="BB210" s="22">
        <v>127.91</v>
      </c>
      <c r="BC210" s="22">
        <v>60.08</v>
      </c>
      <c r="BD210" s="22">
        <v>0.21</v>
      </c>
      <c r="BE210" s="22">
        <v>0.05</v>
      </c>
      <c r="BF210" s="22">
        <v>0.04</v>
      </c>
      <c r="BG210" s="22">
        <v>0.11</v>
      </c>
      <c r="BH210" s="22">
        <v>0.13</v>
      </c>
      <c r="BI210" s="22">
        <v>0.44</v>
      </c>
      <c r="BJ210" s="22">
        <v>0</v>
      </c>
      <c r="BK210" s="22">
        <v>1.45</v>
      </c>
      <c r="BL210" s="22">
        <v>0</v>
      </c>
      <c r="BM210" s="22">
        <v>0.44</v>
      </c>
      <c r="BN210" s="22">
        <v>0</v>
      </c>
      <c r="BO210" s="22">
        <v>0</v>
      </c>
      <c r="BP210" s="22">
        <v>0</v>
      </c>
      <c r="BQ210" s="22">
        <v>0</v>
      </c>
      <c r="BR210" s="22">
        <v>0.16</v>
      </c>
      <c r="BS210" s="22">
        <v>1.4</v>
      </c>
      <c r="BT210" s="22">
        <v>0</v>
      </c>
      <c r="BU210" s="22">
        <v>0</v>
      </c>
      <c r="BV210" s="22">
        <v>0.13</v>
      </c>
      <c r="BW210" s="22">
        <v>0</v>
      </c>
      <c r="BX210" s="22">
        <v>0</v>
      </c>
      <c r="BY210" s="22">
        <v>0</v>
      </c>
      <c r="BZ210" s="22">
        <v>0</v>
      </c>
      <c r="CA210" s="22">
        <v>0</v>
      </c>
      <c r="CB210" s="22">
        <v>163.55000000000001</v>
      </c>
      <c r="CC210" s="24">
        <v>0</v>
      </c>
      <c r="CE210" s="22">
        <v>34.61</v>
      </c>
      <c r="CG210" s="22">
        <v>0</v>
      </c>
      <c r="CH210" s="22">
        <v>0</v>
      </c>
      <c r="CI210" s="22">
        <v>0</v>
      </c>
      <c r="CJ210" s="22">
        <v>0</v>
      </c>
      <c r="CK210" s="22">
        <v>0</v>
      </c>
      <c r="CL210" s="22">
        <v>0</v>
      </c>
      <c r="CM210" s="22">
        <v>0</v>
      </c>
      <c r="CN210" s="22">
        <v>0</v>
      </c>
      <c r="CO210" s="22">
        <v>0</v>
      </c>
      <c r="CP210" s="22">
        <v>0</v>
      </c>
      <c r="CQ210" s="22">
        <v>0</v>
      </c>
    </row>
    <row r="211" spans="1:95" s="22" customFormat="1" ht="28" x14ac:dyDescent="0.3">
      <c r="A211" s="22">
        <f>-$LV212</f>
        <v>0</v>
      </c>
      <c r="B211" s="23" t="s">
        <v>94</v>
      </c>
      <c r="C211" s="24" t="str">
        <f>"50"</f>
        <v>50</v>
      </c>
      <c r="D211" s="24">
        <v>3.8</v>
      </c>
      <c r="E211" s="24">
        <v>0</v>
      </c>
      <c r="F211" s="24">
        <v>0.4</v>
      </c>
      <c r="G211" s="24">
        <v>0.4</v>
      </c>
      <c r="H211" s="24">
        <v>25.9</v>
      </c>
      <c r="I211" s="24">
        <v>122.60499999999999</v>
      </c>
      <c r="J211" s="22">
        <v>0.1</v>
      </c>
      <c r="K211" s="22">
        <v>0</v>
      </c>
      <c r="L211" s="22">
        <v>0</v>
      </c>
      <c r="M211" s="22">
        <v>0</v>
      </c>
      <c r="N211" s="22">
        <v>0.35</v>
      </c>
      <c r="O211" s="22">
        <v>24.25</v>
      </c>
      <c r="P211" s="22">
        <v>1.3</v>
      </c>
      <c r="Q211" s="22">
        <v>0</v>
      </c>
      <c r="R211" s="22">
        <v>0</v>
      </c>
      <c r="S211" s="22">
        <v>0.15</v>
      </c>
      <c r="T211" s="22">
        <v>0.85</v>
      </c>
      <c r="U211" s="22">
        <v>249.5</v>
      </c>
      <c r="V211" s="22">
        <v>46.5</v>
      </c>
      <c r="W211" s="22">
        <v>10</v>
      </c>
      <c r="X211" s="22">
        <v>7</v>
      </c>
      <c r="Y211" s="22">
        <v>32.5</v>
      </c>
      <c r="Z211" s="22">
        <v>0.55000000000000004</v>
      </c>
      <c r="AA211" s="22">
        <v>0</v>
      </c>
      <c r="AB211" s="22">
        <v>0</v>
      </c>
      <c r="AC211" s="22">
        <v>0</v>
      </c>
      <c r="AD211" s="22">
        <v>0.55000000000000004</v>
      </c>
      <c r="AE211" s="22">
        <v>0.06</v>
      </c>
      <c r="AF211" s="22">
        <v>0.02</v>
      </c>
      <c r="AG211" s="22">
        <v>0.45</v>
      </c>
      <c r="AH211" s="22">
        <v>1.1000000000000001</v>
      </c>
      <c r="AI211" s="22">
        <v>0</v>
      </c>
      <c r="AJ211" s="22">
        <v>0</v>
      </c>
      <c r="AK211" s="22">
        <v>174</v>
      </c>
      <c r="AL211" s="22">
        <v>159</v>
      </c>
      <c r="AM211" s="22">
        <v>297</v>
      </c>
      <c r="AN211" s="22">
        <v>94.5</v>
      </c>
      <c r="AO211" s="22">
        <v>57</v>
      </c>
      <c r="AP211" s="22">
        <v>115.5</v>
      </c>
      <c r="AQ211" s="22">
        <v>37</v>
      </c>
      <c r="AR211" s="22">
        <v>184</v>
      </c>
      <c r="AS211" s="22">
        <v>121.5</v>
      </c>
      <c r="AT211" s="22">
        <v>147.5</v>
      </c>
      <c r="AU211" s="22">
        <v>126</v>
      </c>
      <c r="AV211" s="22">
        <v>74</v>
      </c>
      <c r="AW211" s="22">
        <v>129</v>
      </c>
      <c r="AX211" s="22">
        <v>1127</v>
      </c>
      <c r="AY211" s="22">
        <v>0</v>
      </c>
      <c r="AZ211" s="22">
        <v>354.5</v>
      </c>
      <c r="BA211" s="22">
        <v>184</v>
      </c>
      <c r="BB211" s="22">
        <v>93.5</v>
      </c>
      <c r="BC211" s="22">
        <v>73.5</v>
      </c>
      <c r="BD211" s="22">
        <v>0</v>
      </c>
      <c r="BE211" s="22">
        <v>0</v>
      </c>
      <c r="BF211" s="22">
        <v>0</v>
      </c>
      <c r="BG211" s="22">
        <v>0</v>
      </c>
      <c r="BH211" s="22">
        <v>0</v>
      </c>
      <c r="BI211" s="22">
        <v>0.05</v>
      </c>
      <c r="BJ211" s="22">
        <v>0</v>
      </c>
      <c r="BK211" s="22">
        <v>0.01</v>
      </c>
      <c r="BL211" s="22">
        <v>0</v>
      </c>
      <c r="BM211" s="22">
        <v>0</v>
      </c>
      <c r="BN211" s="22">
        <v>0.05</v>
      </c>
      <c r="BO211" s="22">
        <v>0</v>
      </c>
      <c r="BP211" s="22">
        <v>0</v>
      </c>
      <c r="BQ211" s="22">
        <v>0</v>
      </c>
      <c r="BR211" s="22">
        <v>0.01</v>
      </c>
      <c r="BS211" s="22">
        <v>0.04</v>
      </c>
      <c r="BT211" s="22">
        <v>0</v>
      </c>
      <c r="BU211" s="22">
        <v>0</v>
      </c>
      <c r="BV211" s="22">
        <v>0.18</v>
      </c>
      <c r="BW211" s="22">
        <v>0.01</v>
      </c>
      <c r="BX211" s="22">
        <v>0</v>
      </c>
      <c r="BY211" s="22">
        <v>0</v>
      </c>
      <c r="BZ211" s="22">
        <v>0</v>
      </c>
      <c r="CA211" s="22">
        <v>0</v>
      </c>
      <c r="CB211" s="22">
        <v>18.899999999999999</v>
      </c>
      <c r="CC211" s="24">
        <v>0</v>
      </c>
      <c r="CE211" s="22">
        <v>32.799999999999997</v>
      </c>
      <c r="CG211" s="22">
        <v>15.78</v>
      </c>
      <c r="CH211" s="22">
        <v>7.86</v>
      </c>
      <c r="CI211" s="22">
        <v>11.82</v>
      </c>
      <c r="CJ211" s="22">
        <v>1458.16</v>
      </c>
      <c r="CK211" s="22">
        <v>901.52</v>
      </c>
      <c r="CL211" s="22">
        <v>1179.8399999999999</v>
      </c>
      <c r="CM211" s="22">
        <v>16.55</v>
      </c>
      <c r="CN211" s="22">
        <v>10.93</v>
      </c>
      <c r="CO211" s="22">
        <v>13.76</v>
      </c>
      <c r="CP211" s="22">
        <v>0</v>
      </c>
      <c r="CQ211" s="22">
        <v>0.5</v>
      </c>
    </row>
    <row r="212" spans="1:95" s="22" customFormat="1" ht="42" x14ac:dyDescent="0.3">
      <c r="A212" s="22">
        <v>334</v>
      </c>
      <c r="B212" s="23" t="s">
        <v>146</v>
      </c>
      <c r="C212" s="24" t="str">
        <f>"200"</f>
        <v>200</v>
      </c>
      <c r="D212" s="24">
        <v>0</v>
      </c>
      <c r="E212" s="24">
        <v>0</v>
      </c>
      <c r="F212" s="24">
        <v>0</v>
      </c>
      <c r="G212" s="24">
        <v>0</v>
      </c>
      <c r="H212" s="24">
        <v>19.98</v>
      </c>
      <c r="I212" s="24">
        <v>75.923848000000007</v>
      </c>
      <c r="J212" s="22">
        <v>0</v>
      </c>
      <c r="K212" s="22">
        <v>0</v>
      </c>
      <c r="L212" s="22">
        <v>0</v>
      </c>
      <c r="M212" s="22">
        <v>0</v>
      </c>
      <c r="N212" s="22">
        <v>19.98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0.01</v>
      </c>
      <c r="U212" s="22">
        <v>0</v>
      </c>
      <c r="V212" s="22">
        <v>0.57999999999999996</v>
      </c>
      <c r="W212" s="22">
        <v>0.48</v>
      </c>
      <c r="X212" s="22">
        <v>0</v>
      </c>
      <c r="Y212" s="22">
        <v>0</v>
      </c>
      <c r="Z212" s="22">
        <v>0.06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22">
        <v>0</v>
      </c>
      <c r="AN212" s="22">
        <v>0</v>
      </c>
      <c r="AO212" s="22">
        <v>0</v>
      </c>
      <c r="AP212" s="22">
        <v>0</v>
      </c>
      <c r="AQ212" s="22">
        <v>0</v>
      </c>
      <c r="AR212" s="22">
        <v>0</v>
      </c>
      <c r="AS212" s="22">
        <v>0</v>
      </c>
      <c r="AT212" s="22">
        <v>0</v>
      </c>
      <c r="AU212" s="22">
        <v>0</v>
      </c>
      <c r="AV212" s="22">
        <v>0</v>
      </c>
      <c r="AW212" s="22">
        <v>0</v>
      </c>
      <c r="AX212" s="22">
        <v>0</v>
      </c>
      <c r="AY212" s="22">
        <v>0</v>
      </c>
      <c r="AZ212" s="22">
        <v>0</v>
      </c>
      <c r="BA212" s="22">
        <v>0</v>
      </c>
      <c r="BB212" s="22">
        <v>0</v>
      </c>
      <c r="BC212" s="22">
        <v>0</v>
      </c>
      <c r="BD212" s="22">
        <v>0</v>
      </c>
      <c r="BE212" s="22">
        <v>0</v>
      </c>
      <c r="BF212" s="22">
        <v>0</v>
      </c>
      <c r="BG212" s="22">
        <v>0</v>
      </c>
      <c r="BH212" s="22">
        <v>0</v>
      </c>
      <c r="BI212" s="22">
        <v>0</v>
      </c>
      <c r="BJ212" s="22">
        <v>0</v>
      </c>
      <c r="BK212" s="22">
        <v>0</v>
      </c>
      <c r="BL212" s="22">
        <v>0</v>
      </c>
      <c r="BM212" s="22">
        <v>0</v>
      </c>
      <c r="BN212" s="22">
        <v>0</v>
      </c>
      <c r="BO212" s="22">
        <v>0</v>
      </c>
      <c r="BP212" s="22">
        <v>0</v>
      </c>
      <c r="BQ212" s="22">
        <v>0</v>
      </c>
      <c r="BR212" s="22">
        <v>0</v>
      </c>
      <c r="BS212" s="22">
        <v>0</v>
      </c>
      <c r="BT212" s="22">
        <v>0</v>
      </c>
      <c r="BU212" s="22">
        <v>0</v>
      </c>
      <c r="BV212" s="22">
        <v>0</v>
      </c>
      <c r="BW212" s="22">
        <v>0</v>
      </c>
      <c r="BX212" s="22">
        <v>0</v>
      </c>
      <c r="BY212" s="22">
        <v>0</v>
      </c>
      <c r="BZ212" s="22">
        <v>0</v>
      </c>
      <c r="CA212" s="22">
        <v>0</v>
      </c>
      <c r="CB212" s="22">
        <v>190.01</v>
      </c>
      <c r="CC212" s="24">
        <v>0</v>
      </c>
      <c r="CE212" s="22">
        <v>21.5</v>
      </c>
      <c r="CG212" s="22">
        <v>11.52</v>
      </c>
      <c r="CH212" s="22">
        <v>4.5199999999999996</v>
      </c>
      <c r="CI212" s="22">
        <v>8.02</v>
      </c>
      <c r="CJ212" s="22">
        <v>944.8</v>
      </c>
      <c r="CK212" s="22">
        <v>361.6</v>
      </c>
      <c r="CL212" s="22">
        <v>653.20000000000005</v>
      </c>
      <c r="CM212" s="22">
        <v>38.19</v>
      </c>
      <c r="CN212" s="22">
        <v>18.170000000000002</v>
      </c>
      <c r="CO212" s="22">
        <v>28.18</v>
      </c>
      <c r="CP212" s="22">
        <v>10</v>
      </c>
      <c r="CQ212" s="22">
        <v>0</v>
      </c>
    </row>
    <row r="213" spans="1:95" s="19" customFormat="1" ht="14" x14ac:dyDescent="0.3">
      <c r="B213" s="20" t="s">
        <v>147</v>
      </c>
      <c r="C213" s="21" t="str">
        <f>"15"</f>
        <v>15</v>
      </c>
      <c r="D213" s="21">
        <v>3.95</v>
      </c>
      <c r="E213" s="21">
        <v>3.95</v>
      </c>
      <c r="F213" s="21">
        <v>3.99</v>
      </c>
      <c r="G213" s="21">
        <v>0</v>
      </c>
      <c r="H213" s="21">
        <v>0</v>
      </c>
      <c r="I213" s="21">
        <v>52.59</v>
      </c>
      <c r="J213" s="19">
        <v>2.2999999999999998</v>
      </c>
      <c r="K213" s="19">
        <v>0</v>
      </c>
      <c r="L213" s="19">
        <v>2.2999999999999998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0.3</v>
      </c>
      <c r="T213" s="19">
        <v>0.65</v>
      </c>
      <c r="U213" s="19">
        <v>0</v>
      </c>
      <c r="V213" s="19">
        <v>15</v>
      </c>
      <c r="W213" s="19">
        <v>150</v>
      </c>
      <c r="X213" s="19">
        <v>8.25</v>
      </c>
      <c r="Y213" s="19">
        <v>90</v>
      </c>
      <c r="Z213" s="19">
        <v>0.11</v>
      </c>
      <c r="AA213" s="19">
        <v>31.5</v>
      </c>
      <c r="AB213" s="19">
        <v>25.5</v>
      </c>
      <c r="AC213" s="19">
        <v>35.700000000000003</v>
      </c>
      <c r="AD213" s="19">
        <v>0.06</v>
      </c>
      <c r="AE213" s="19">
        <v>0</v>
      </c>
      <c r="AF213" s="19">
        <v>0.06</v>
      </c>
      <c r="AG213" s="19">
        <v>0.03</v>
      </c>
      <c r="AH213" s="19">
        <v>1.02</v>
      </c>
      <c r="AI213" s="19">
        <v>0.11</v>
      </c>
      <c r="AJ213" s="19">
        <v>0</v>
      </c>
      <c r="AK213" s="19">
        <v>235.5</v>
      </c>
      <c r="AL213" s="19">
        <v>175.5</v>
      </c>
      <c r="AM213" s="19">
        <v>345</v>
      </c>
      <c r="AN213" s="19">
        <v>237</v>
      </c>
      <c r="AO213" s="19">
        <v>84</v>
      </c>
      <c r="AP213" s="19">
        <v>142.5</v>
      </c>
      <c r="AQ213" s="19">
        <v>105</v>
      </c>
      <c r="AR213" s="19">
        <v>201</v>
      </c>
      <c r="AS213" s="19">
        <v>114</v>
      </c>
      <c r="AT213" s="19">
        <v>130.5</v>
      </c>
      <c r="AU213" s="19">
        <v>234</v>
      </c>
      <c r="AV213" s="19">
        <v>105</v>
      </c>
      <c r="AW213" s="19">
        <v>76.5</v>
      </c>
      <c r="AX213" s="19">
        <v>775.5</v>
      </c>
      <c r="AY213" s="19">
        <v>0</v>
      </c>
      <c r="AZ213" s="19">
        <v>409.5</v>
      </c>
      <c r="BA213" s="19">
        <v>193.5</v>
      </c>
      <c r="BB213" s="19">
        <v>208.5</v>
      </c>
      <c r="BC213" s="19">
        <v>32.25</v>
      </c>
      <c r="BD213" s="19">
        <v>0</v>
      </c>
      <c r="BE213" s="19">
        <v>0.02</v>
      </c>
      <c r="BF213" s="19">
        <v>0.06</v>
      </c>
      <c r="BG213" s="19">
        <v>0.16</v>
      </c>
      <c r="BH213" s="19">
        <v>0.19</v>
      </c>
      <c r="BI213" s="19">
        <v>0.5</v>
      </c>
      <c r="BJ213" s="19">
        <v>0.06</v>
      </c>
      <c r="BK213" s="19">
        <v>1.05</v>
      </c>
      <c r="BL213" s="19">
        <v>0.02</v>
      </c>
      <c r="BM213" s="19">
        <v>0.24</v>
      </c>
      <c r="BN213" s="19">
        <v>0.02</v>
      </c>
      <c r="BO213" s="19">
        <v>0</v>
      </c>
      <c r="BP213" s="19">
        <v>0</v>
      </c>
      <c r="BQ213" s="19">
        <v>0</v>
      </c>
      <c r="BR213" s="19">
        <v>0.1</v>
      </c>
      <c r="BS213" s="19">
        <v>0.78</v>
      </c>
      <c r="BT213" s="19">
        <v>0</v>
      </c>
      <c r="BU213" s="19">
        <v>0</v>
      </c>
      <c r="BV213" s="19">
        <v>0.1</v>
      </c>
      <c r="BW213" s="19">
        <v>0</v>
      </c>
      <c r="BX213" s="19">
        <v>0</v>
      </c>
      <c r="BY213" s="19">
        <v>0</v>
      </c>
      <c r="BZ213" s="19">
        <v>0</v>
      </c>
      <c r="CA213" s="19">
        <v>0</v>
      </c>
      <c r="CB213" s="19">
        <v>6.12</v>
      </c>
      <c r="CC213" s="21">
        <v>0</v>
      </c>
      <c r="CE213" s="19">
        <v>0</v>
      </c>
      <c r="CG213" s="19">
        <v>0</v>
      </c>
      <c r="CH213" s="19">
        <v>0</v>
      </c>
      <c r="CI213" s="19">
        <v>0</v>
      </c>
      <c r="CJ213" s="19">
        <v>0</v>
      </c>
      <c r="CK213" s="19">
        <v>0</v>
      </c>
      <c r="CL213" s="19">
        <v>0</v>
      </c>
      <c r="CM213" s="19">
        <v>0</v>
      </c>
      <c r="CN213" s="19">
        <v>0</v>
      </c>
      <c r="CO213" s="19">
        <v>0</v>
      </c>
      <c r="CP213" s="19">
        <v>0</v>
      </c>
      <c r="CQ213" s="19">
        <v>0</v>
      </c>
    </row>
    <row r="214" spans="1:95" s="27" customFormat="1" ht="14" x14ac:dyDescent="0.3">
      <c r="B214" s="25" t="s">
        <v>148</v>
      </c>
      <c r="C214" s="26" t="str">
        <f>"150"</f>
        <v>150</v>
      </c>
      <c r="D214" s="26">
        <v>1.35</v>
      </c>
      <c r="E214" s="26">
        <v>0</v>
      </c>
      <c r="F214" s="26">
        <v>0.3</v>
      </c>
      <c r="G214" s="26">
        <v>0.3</v>
      </c>
      <c r="H214" s="26">
        <v>15.45</v>
      </c>
      <c r="I214" s="26">
        <v>66.72</v>
      </c>
      <c r="J214" s="27">
        <v>0</v>
      </c>
      <c r="K214" s="27">
        <v>0</v>
      </c>
      <c r="L214" s="27">
        <v>0</v>
      </c>
      <c r="M214" s="27">
        <v>0</v>
      </c>
      <c r="N214" s="27">
        <v>12.15</v>
      </c>
      <c r="O214" s="27">
        <v>0</v>
      </c>
      <c r="P214" s="27">
        <v>3.3</v>
      </c>
      <c r="Q214" s="27">
        <v>0</v>
      </c>
      <c r="R214" s="27">
        <v>0</v>
      </c>
      <c r="S214" s="27">
        <v>1.95</v>
      </c>
      <c r="T214" s="27">
        <v>0.75</v>
      </c>
      <c r="U214" s="27">
        <v>19.5</v>
      </c>
      <c r="V214" s="27">
        <v>295.5</v>
      </c>
      <c r="W214" s="27">
        <v>51</v>
      </c>
      <c r="X214" s="27">
        <v>19.5</v>
      </c>
      <c r="Y214" s="27">
        <v>34.5</v>
      </c>
      <c r="Z214" s="27">
        <v>0.45</v>
      </c>
      <c r="AA214" s="27">
        <v>0</v>
      </c>
      <c r="AB214" s="27">
        <v>75</v>
      </c>
      <c r="AC214" s="27">
        <v>12</v>
      </c>
      <c r="AD214" s="27">
        <v>0.3</v>
      </c>
      <c r="AE214" s="27">
        <v>0.06</v>
      </c>
      <c r="AF214" s="27">
        <v>0.05</v>
      </c>
      <c r="AG214" s="27">
        <v>0.3</v>
      </c>
      <c r="AH214" s="27">
        <v>0.45</v>
      </c>
      <c r="AI214" s="27">
        <v>90</v>
      </c>
      <c r="AJ214" s="27">
        <v>0</v>
      </c>
      <c r="AK214" s="27">
        <v>52.5</v>
      </c>
      <c r="AL214" s="27">
        <v>40.5</v>
      </c>
      <c r="AM214" s="27">
        <v>30</v>
      </c>
      <c r="AN214" s="27">
        <v>54</v>
      </c>
      <c r="AO214" s="27">
        <v>19.5</v>
      </c>
      <c r="AP214" s="27">
        <v>19.5</v>
      </c>
      <c r="AQ214" s="27">
        <v>9</v>
      </c>
      <c r="AR214" s="27">
        <v>40.5</v>
      </c>
      <c r="AS214" s="27">
        <v>64.5</v>
      </c>
      <c r="AT214" s="27">
        <v>84</v>
      </c>
      <c r="AU214" s="27">
        <v>148.5</v>
      </c>
      <c r="AV214" s="27">
        <v>22.5</v>
      </c>
      <c r="AW214" s="27">
        <v>123</v>
      </c>
      <c r="AX214" s="27">
        <v>123</v>
      </c>
      <c r="AY214" s="27">
        <v>0</v>
      </c>
      <c r="AZ214" s="27">
        <v>60</v>
      </c>
      <c r="BA214" s="27">
        <v>42</v>
      </c>
      <c r="BB214" s="27">
        <v>21</v>
      </c>
      <c r="BC214" s="27">
        <v>13.5</v>
      </c>
      <c r="BD214" s="27">
        <v>0</v>
      </c>
      <c r="BE214" s="27">
        <v>0</v>
      </c>
      <c r="BF214" s="27">
        <v>0</v>
      </c>
      <c r="BG214" s="27">
        <v>0</v>
      </c>
      <c r="BH214" s="27">
        <v>0</v>
      </c>
      <c r="BI214" s="27">
        <v>0</v>
      </c>
      <c r="BJ214" s="27">
        <v>0</v>
      </c>
      <c r="BK214" s="27">
        <v>0</v>
      </c>
      <c r="BL214" s="27">
        <v>0</v>
      </c>
      <c r="BM214" s="27">
        <v>0</v>
      </c>
      <c r="BN214" s="27">
        <v>0</v>
      </c>
      <c r="BO214" s="27">
        <v>0</v>
      </c>
      <c r="BP214" s="27">
        <v>0</v>
      </c>
      <c r="BQ214" s="27">
        <v>0</v>
      </c>
      <c r="BR214" s="27">
        <v>0</v>
      </c>
      <c r="BS214" s="27">
        <v>0</v>
      </c>
      <c r="BT214" s="27">
        <v>0</v>
      </c>
      <c r="BU214" s="27">
        <v>0</v>
      </c>
      <c r="BV214" s="27">
        <v>0</v>
      </c>
      <c r="BW214" s="27">
        <v>0</v>
      </c>
      <c r="BX214" s="27">
        <v>0</v>
      </c>
      <c r="BY214" s="27">
        <v>0</v>
      </c>
      <c r="BZ214" s="27">
        <v>0</v>
      </c>
      <c r="CA214" s="27">
        <v>0</v>
      </c>
      <c r="CB214" s="27">
        <v>130.19999999999999</v>
      </c>
      <c r="CC214" s="26">
        <v>0</v>
      </c>
      <c r="CD214" s="27">
        <f>$I$214/$I$226*100</f>
        <v>4.4795660084730393</v>
      </c>
      <c r="CE214" s="27">
        <v>88.91</v>
      </c>
      <c r="CG214" s="27">
        <v>27.3</v>
      </c>
      <c r="CH214" s="27">
        <v>12.38</v>
      </c>
      <c r="CI214" s="27">
        <v>19.84</v>
      </c>
      <c r="CJ214" s="27">
        <v>2402.96</v>
      </c>
      <c r="CK214" s="27">
        <v>1263.1199999999999</v>
      </c>
      <c r="CL214" s="27">
        <v>1833.04</v>
      </c>
      <c r="CM214" s="27">
        <v>54.75</v>
      </c>
      <c r="CN214" s="27">
        <v>29.09</v>
      </c>
      <c r="CO214" s="27">
        <v>41.94</v>
      </c>
      <c r="CP214" s="27">
        <v>10</v>
      </c>
      <c r="CQ214" s="27">
        <v>0.5</v>
      </c>
    </row>
    <row r="215" spans="1:95" s="27" customFormat="1" ht="14" x14ac:dyDescent="0.3">
      <c r="B215" s="25" t="s">
        <v>96</v>
      </c>
      <c r="C215" s="26"/>
      <c r="D215" s="26">
        <v>14.99</v>
      </c>
      <c r="E215" s="26">
        <v>6.79</v>
      </c>
      <c r="F215" s="26">
        <v>12.82</v>
      </c>
      <c r="G215" s="26">
        <v>0.7</v>
      </c>
      <c r="H215" s="26">
        <v>102.56</v>
      </c>
      <c r="I215" s="26">
        <v>578.33000000000004</v>
      </c>
      <c r="J215" s="27">
        <v>7.59</v>
      </c>
      <c r="K215" s="27">
        <v>0.14000000000000001</v>
      </c>
      <c r="L215" s="27">
        <v>7.49</v>
      </c>
      <c r="M215" s="27">
        <v>0</v>
      </c>
      <c r="N215" s="27">
        <v>42.61</v>
      </c>
      <c r="O215" s="27">
        <v>54.12</v>
      </c>
      <c r="P215" s="27">
        <v>5.83</v>
      </c>
      <c r="Q215" s="27">
        <v>0</v>
      </c>
      <c r="R215" s="27">
        <v>0</v>
      </c>
      <c r="S215" s="27">
        <v>2.5</v>
      </c>
      <c r="T215" s="27">
        <v>3.3</v>
      </c>
      <c r="U215" s="27">
        <v>324.3</v>
      </c>
      <c r="V215" s="27">
        <v>547.65</v>
      </c>
      <c r="W215" s="27">
        <v>329.77</v>
      </c>
      <c r="X215" s="27">
        <v>68</v>
      </c>
      <c r="Y215" s="27">
        <v>295.55</v>
      </c>
      <c r="Z215" s="27">
        <v>1.71</v>
      </c>
      <c r="AA215" s="27">
        <v>85.19</v>
      </c>
      <c r="AB215" s="27">
        <v>128.09</v>
      </c>
      <c r="AC215" s="27">
        <v>106.99</v>
      </c>
      <c r="AD215" s="27">
        <v>1.1499999999999999</v>
      </c>
      <c r="AE215" s="27">
        <v>0.17</v>
      </c>
      <c r="AF215" s="27">
        <v>0.26</v>
      </c>
      <c r="AG215" s="27">
        <v>1.38</v>
      </c>
      <c r="AH215" s="27">
        <v>4.8899999999999997</v>
      </c>
      <c r="AI215" s="27">
        <v>90.32</v>
      </c>
      <c r="AJ215" s="27">
        <v>0</v>
      </c>
      <c r="AK215" s="27">
        <v>646.6</v>
      </c>
      <c r="AL215" s="27">
        <v>520.29</v>
      </c>
      <c r="AM215" s="27">
        <v>944.98</v>
      </c>
      <c r="AN215" s="27">
        <v>500.44</v>
      </c>
      <c r="AO215" s="27">
        <v>230.88</v>
      </c>
      <c r="AP215" s="27">
        <v>383.83</v>
      </c>
      <c r="AQ215" s="27">
        <v>196.11</v>
      </c>
      <c r="AR215" s="27">
        <v>588.29</v>
      </c>
      <c r="AS215" s="27">
        <v>471.29</v>
      </c>
      <c r="AT215" s="27">
        <v>585.29</v>
      </c>
      <c r="AU215" s="27">
        <v>745.98</v>
      </c>
      <c r="AV215" s="27">
        <v>276.86</v>
      </c>
      <c r="AW215" s="27">
        <v>468.88</v>
      </c>
      <c r="AX215" s="27">
        <v>2553.7399999999998</v>
      </c>
      <c r="AY215" s="27">
        <v>0</v>
      </c>
      <c r="AZ215" s="27">
        <v>969.57</v>
      </c>
      <c r="BA215" s="27">
        <v>565.29999999999995</v>
      </c>
      <c r="BB215" s="27">
        <v>450.91</v>
      </c>
      <c r="BC215" s="27">
        <v>179.33</v>
      </c>
      <c r="BD215" s="27">
        <v>0.21</v>
      </c>
      <c r="BE215" s="27">
        <v>0.06</v>
      </c>
      <c r="BF215" s="27">
        <v>0.1</v>
      </c>
      <c r="BG215" s="27">
        <v>0.27</v>
      </c>
      <c r="BH215" s="27">
        <v>0.33</v>
      </c>
      <c r="BI215" s="27">
        <v>0.99</v>
      </c>
      <c r="BJ215" s="27">
        <v>0.06</v>
      </c>
      <c r="BK215" s="27">
        <v>2.5</v>
      </c>
      <c r="BL215" s="27">
        <v>0.02</v>
      </c>
      <c r="BM215" s="27">
        <v>0.67</v>
      </c>
      <c r="BN215" s="27">
        <v>0.06</v>
      </c>
      <c r="BO215" s="27">
        <v>0</v>
      </c>
      <c r="BP215" s="27">
        <v>0</v>
      </c>
      <c r="BQ215" s="27">
        <v>0</v>
      </c>
      <c r="BR215" s="27">
        <v>0.27</v>
      </c>
      <c r="BS215" s="27">
        <v>2.2200000000000002</v>
      </c>
      <c r="BT215" s="27">
        <v>0</v>
      </c>
      <c r="BU215" s="27">
        <v>0</v>
      </c>
      <c r="BV215" s="27">
        <v>0.41</v>
      </c>
      <c r="BW215" s="27">
        <v>0.01</v>
      </c>
      <c r="BX215" s="27">
        <v>0</v>
      </c>
      <c r="BY215" s="27">
        <v>0</v>
      </c>
      <c r="BZ215" s="27">
        <v>0</v>
      </c>
      <c r="CA215" s="27">
        <v>0</v>
      </c>
      <c r="CB215" s="27">
        <v>508.79</v>
      </c>
      <c r="CC215" s="26">
        <f>SUM($CC$109:$CC$114)</f>
        <v>0</v>
      </c>
    </row>
    <row r="216" spans="1:95" s="5" customFormat="1" ht="14" x14ac:dyDescent="0.3">
      <c r="B216" s="16" t="s">
        <v>97</v>
      </c>
      <c r="C216" s="11"/>
      <c r="D216" s="11" t="s">
        <v>98</v>
      </c>
      <c r="E216" s="11"/>
      <c r="F216" s="11" t="s">
        <v>99</v>
      </c>
      <c r="G216" s="11"/>
      <c r="H216" s="11" t="s">
        <v>100</v>
      </c>
      <c r="I216" s="11" t="s">
        <v>101</v>
      </c>
      <c r="AC216" s="5" t="s">
        <v>102</v>
      </c>
      <c r="AE216" s="5" t="s">
        <v>103</v>
      </c>
      <c r="AF216" s="5" t="s">
        <v>103</v>
      </c>
      <c r="AI216" s="5" t="s">
        <v>104</v>
      </c>
      <c r="CC216" s="11"/>
    </row>
    <row r="217" spans="1:95" s="5" customFormat="1" ht="14" x14ac:dyDescent="0.3">
      <c r="B217" s="18" t="s">
        <v>105</v>
      </c>
      <c r="C217" s="11"/>
      <c r="D217" s="11"/>
      <c r="E217" s="11"/>
      <c r="F217" s="11"/>
      <c r="G217" s="11"/>
      <c r="H217" s="11"/>
      <c r="I217" s="11"/>
      <c r="CC217" s="11"/>
    </row>
    <row r="218" spans="1:95" s="22" customFormat="1" ht="14" x14ac:dyDescent="0.3">
      <c r="A218" s="22" t="str">
        <f>"63"</f>
        <v>63</v>
      </c>
      <c r="B218" s="23" t="s">
        <v>131</v>
      </c>
      <c r="C218" s="24" t="str">
        <f>"300"</f>
        <v>300</v>
      </c>
      <c r="D218" s="24">
        <v>3.17</v>
      </c>
      <c r="E218" s="24">
        <v>0.01</v>
      </c>
      <c r="F218" s="24">
        <v>2.58</v>
      </c>
      <c r="G218" s="24">
        <v>0.42</v>
      </c>
      <c r="H218" s="24">
        <v>25.85</v>
      </c>
      <c r="I218" s="24">
        <v>136.14851231999998</v>
      </c>
      <c r="J218" s="22">
        <v>1.68</v>
      </c>
      <c r="K218" s="22">
        <v>7.0000000000000007E-2</v>
      </c>
      <c r="L218" s="22">
        <v>1.58</v>
      </c>
      <c r="M218" s="22">
        <v>0</v>
      </c>
      <c r="N218" s="22">
        <v>2.87</v>
      </c>
      <c r="O218" s="22">
        <v>20.309999999999999</v>
      </c>
      <c r="P218" s="22">
        <v>2.66</v>
      </c>
      <c r="Q218" s="22">
        <v>0</v>
      </c>
      <c r="R218" s="22">
        <v>0</v>
      </c>
      <c r="S218" s="22">
        <v>0.25</v>
      </c>
      <c r="T218" s="22">
        <v>1.81</v>
      </c>
      <c r="U218" s="22">
        <v>162.63999999999999</v>
      </c>
      <c r="V218" s="22">
        <v>538.02</v>
      </c>
      <c r="W218" s="22">
        <v>20.190000000000001</v>
      </c>
      <c r="X218" s="22">
        <v>28.89</v>
      </c>
      <c r="Y218" s="22">
        <v>94.7</v>
      </c>
      <c r="Z218" s="22">
        <v>1.1100000000000001</v>
      </c>
      <c r="AA218" s="22">
        <v>10.199999999999999</v>
      </c>
      <c r="AB218" s="22">
        <v>1176.1199999999999</v>
      </c>
      <c r="AC218" s="22">
        <v>261.69</v>
      </c>
      <c r="AD218" s="22">
        <v>0.33</v>
      </c>
      <c r="AE218" s="22">
        <v>0.1</v>
      </c>
      <c r="AF218" s="22">
        <v>7.0000000000000007E-2</v>
      </c>
      <c r="AG218" s="22">
        <v>1.31</v>
      </c>
      <c r="AH218" s="22">
        <v>2.37</v>
      </c>
      <c r="AI218" s="22">
        <v>8.4</v>
      </c>
      <c r="AJ218" s="22">
        <v>0</v>
      </c>
      <c r="AK218" s="22">
        <v>69.849999999999994</v>
      </c>
      <c r="AL218" s="22">
        <v>77.95</v>
      </c>
      <c r="AM218" s="22">
        <v>106.63</v>
      </c>
      <c r="AN218" s="22">
        <v>93.03</v>
      </c>
      <c r="AO218" s="22">
        <v>23.87</v>
      </c>
      <c r="AP218" s="22">
        <v>64.209999999999994</v>
      </c>
      <c r="AQ218" s="22">
        <v>30.96</v>
      </c>
      <c r="AR218" s="22">
        <v>93.09</v>
      </c>
      <c r="AS218" s="22">
        <v>94.45</v>
      </c>
      <c r="AT218" s="22">
        <v>181.04</v>
      </c>
      <c r="AU218" s="22">
        <v>145.93</v>
      </c>
      <c r="AV218" s="22">
        <v>31.75</v>
      </c>
      <c r="AW218" s="22">
        <v>73.39</v>
      </c>
      <c r="AX218" s="22">
        <v>588.76</v>
      </c>
      <c r="AY218" s="22">
        <v>0</v>
      </c>
      <c r="AZ218" s="22">
        <v>139.56</v>
      </c>
      <c r="BA218" s="22">
        <v>75.260000000000005</v>
      </c>
      <c r="BB218" s="22">
        <v>54.63</v>
      </c>
      <c r="BC218" s="22">
        <v>32.43</v>
      </c>
      <c r="BD218" s="22">
        <v>0.09</v>
      </c>
      <c r="BE218" s="22">
        <v>0.02</v>
      </c>
      <c r="BF218" s="22">
        <v>0.02</v>
      </c>
      <c r="BG218" s="22">
        <v>0.05</v>
      </c>
      <c r="BH218" s="22">
        <v>0.06</v>
      </c>
      <c r="BI218" s="22">
        <v>0.2</v>
      </c>
      <c r="BJ218" s="22">
        <v>0</v>
      </c>
      <c r="BK218" s="22">
        <v>0.72</v>
      </c>
      <c r="BL218" s="22">
        <v>0</v>
      </c>
      <c r="BM218" s="22">
        <v>0.21</v>
      </c>
      <c r="BN218" s="22">
        <v>0</v>
      </c>
      <c r="BO218" s="22">
        <v>0</v>
      </c>
      <c r="BP218" s="22">
        <v>0</v>
      </c>
      <c r="BQ218" s="22">
        <v>0</v>
      </c>
      <c r="BR218" s="22">
        <v>0.08</v>
      </c>
      <c r="BS218" s="22">
        <v>0.72</v>
      </c>
      <c r="BT218" s="22">
        <v>0</v>
      </c>
      <c r="BU218" s="22">
        <v>0</v>
      </c>
      <c r="BV218" s="22">
        <v>0.15</v>
      </c>
      <c r="BW218" s="22">
        <v>0</v>
      </c>
      <c r="BX218" s="22">
        <v>0</v>
      </c>
      <c r="BY218" s="22">
        <v>0</v>
      </c>
      <c r="BZ218" s="22">
        <v>0</v>
      </c>
      <c r="CA218" s="22">
        <v>0</v>
      </c>
      <c r="CB218" s="22">
        <v>314.48</v>
      </c>
      <c r="CC218" s="24">
        <v>0</v>
      </c>
      <c r="CE218" s="22">
        <v>206.21</v>
      </c>
      <c r="CG218" s="22">
        <v>0</v>
      </c>
      <c r="CH218" s="22">
        <v>0</v>
      </c>
      <c r="CI218" s="22">
        <v>0</v>
      </c>
      <c r="CJ218" s="22">
        <v>0</v>
      </c>
      <c r="CK218" s="22">
        <v>0</v>
      </c>
      <c r="CL218" s="22">
        <v>0</v>
      </c>
      <c r="CM218" s="22">
        <v>0</v>
      </c>
      <c r="CN218" s="22">
        <v>0</v>
      </c>
      <c r="CO218" s="22">
        <v>0</v>
      </c>
      <c r="CP218" s="22">
        <v>0</v>
      </c>
      <c r="CQ218" s="22">
        <v>0.4</v>
      </c>
    </row>
    <row r="219" spans="1:95" s="22" customFormat="1" ht="14" x14ac:dyDescent="0.3">
      <c r="A219" s="22" t="str">
        <f>"183"</f>
        <v>183</v>
      </c>
      <c r="B219" s="23" t="s">
        <v>127</v>
      </c>
      <c r="C219" s="24" t="str">
        <f>"190"</f>
        <v>190</v>
      </c>
      <c r="D219" s="24">
        <v>10.89</v>
      </c>
      <c r="E219" s="24">
        <v>0.03</v>
      </c>
      <c r="F219" s="24">
        <v>7</v>
      </c>
      <c r="G219" s="24">
        <v>0</v>
      </c>
      <c r="H219" s="24">
        <v>57.02</v>
      </c>
      <c r="I219" s="24">
        <v>320.12034171891878</v>
      </c>
      <c r="J219" s="22">
        <v>3.28</v>
      </c>
      <c r="K219" s="22">
        <v>0.13</v>
      </c>
      <c r="L219" s="22">
        <v>3.28</v>
      </c>
      <c r="M219" s="22">
        <v>0</v>
      </c>
      <c r="N219" s="22">
        <v>1.25</v>
      </c>
      <c r="O219" s="22">
        <v>46.32</v>
      </c>
      <c r="P219" s="22">
        <v>9.4499999999999993</v>
      </c>
      <c r="Q219" s="22">
        <v>0</v>
      </c>
      <c r="R219" s="22">
        <v>0</v>
      </c>
      <c r="S219" s="22">
        <v>0</v>
      </c>
      <c r="T219" s="22">
        <v>1.51</v>
      </c>
      <c r="U219" s="22">
        <v>0.36</v>
      </c>
      <c r="V219" s="22">
        <v>331.88</v>
      </c>
      <c r="W219" s="22">
        <v>17.670000000000002</v>
      </c>
      <c r="X219" s="22">
        <v>167.23</v>
      </c>
      <c r="Y219" s="22">
        <v>244.84</v>
      </c>
      <c r="Z219" s="22">
        <v>5.73</v>
      </c>
      <c r="AA219" s="22">
        <v>30.3</v>
      </c>
      <c r="AB219" s="22">
        <v>25.48</v>
      </c>
      <c r="AC219" s="22">
        <v>35.29</v>
      </c>
      <c r="AD219" s="22">
        <v>0.76</v>
      </c>
      <c r="AE219" s="22">
        <v>0.32</v>
      </c>
      <c r="AF219" s="22">
        <v>0.16</v>
      </c>
      <c r="AG219" s="22">
        <v>3.14</v>
      </c>
      <c r="AH219" s="22">
        <v>6.35</v>
      </c>
      <c r="AI219" s="22">
        <v>0</v>
      </c>
      <c r="AJ219" s="22">
        <v>0</v>
      </c>
      <c r="AK219" s="22">
        <v>510.22</v>
      </c>
      <c r="AL219" s="22">
        <v>398.04</v>
      </c>
      <c r="AM219" s="22">
        <v>644.97</v>
      </c>
      <c r="AN219" s="22">
        <v>458.57</v>
      </c>
      <c r="AO219" s="22">
        <v>276.57</v>
      </c>
      <c r="AP219" s="22">
        <v>346.53</v>
      </c>
      <c r="AQ219" s="22">
        <v>156.62</v>
      </c>
      <c r="AR219" s="22">
        <v>511.94</v>
      </c>
      <c r="AS219" s="22">
        <v>501.39</v>
      </c>
      <c r="AT219" s="22">
        <v>966.87</v>
      </c>
      <c r="AU219" s="22">
        <v>952.35</v>
      </c>
      <c r="AV219" s="22">
        <v>259.87</v>
      </c>
      <c r="AW219" s="22">
        <v>621.79999999999995</v>
      </c>
      <c r="AX219" s="22">
        <v>1953.86</v>
      </c>
      <c r="AY219" s="22">
        <v>0</v>
      </c>
      <c r="AZ219" s="22">
        <v>432.79</v>
      </c>
      <c r="BA219" s="22">
        <v>524.41999999999996</v>
      </c>
      <c r="BB219" s="22">
        <v>372.21</v>
      </c>
      <c r="BC219" s="22">
        <v>284.95</v>
      </c>
      <c r="BD219" s="22">
        <v>0.19</v>
      </c>
      <c r="BE219" s="22">
        <v>0.04</v>
      </c>
      <c r="BF219" s="22">
        <v>0.04</v>
      </c>
      <c r="BG219" s="22">
        <v>0.1</v>
      </c>
      <c r="BH219" s="22">
        <v>0.12</v>
      </c>
      <c r="BI219" s="22">
        <v>0.4</v>
      </c>
      <c r="BJ219" s="22">
        <v>0</v>
      </c>
      <c r="BK219" s="22">
        <v>1.7</v>
      </c>
      <c r="BL219" s="22">
        <v>0</v>
      </c>
      <c r="BM219" s="22">
        <v>0.41</v>
      </c>
      <c r="BN219" s="22">
        <v>0.01</v>
      </c>
      <c r="BO219" s="22">
        <v>0</v>
      </c>
      <c r="BP219" s="22">
        <v>0</v>
      </c>
      <c r="BQ219" s="22">
        <v>0</v>
      </c>
      <c r="BR219" s="22">
        <v>0.16</v>
      </c>
      <c r="BS219" s="22">
        <v>2.0699999999999998</v>
      </c>
      <c r="BT219" s="22">
        <v>0.02</v>
      </c>
      <c r="BU219" s="22">
        <v>0</v>
      </c>
      <c r="BV219" s="22">
        <v>0.95</v>
      </c>
      <c r="BW219" s="22">
        <v>0.09</v>
      </c>
      <c r="BX219" s="22">
        <v>0</v>
      </c>
      <c r="BY219" s="22">
        <v>0</v>
      </c>
      <c r="BZ219" s="22">
        <v>0</v>
      </c>
      <c r="CA219" s="22">
        <v>0</v>
      </c>
      <c r="CB219" s="22">
        <v>144.4</v>
      </c>
      <c r="CC219" s="24">
        <v>0</v>
      </c>
      <c r="CE219" s="22">
        <v>34.54</v>
      </c>
      <c r="CG219" s="22">
        <v>0</v>
      </c>
      <c r="CH219" s="22">
        <v>0</v>
      </c>
      <c r="CI219" s="22">
        <v>0</v>
      </c>
      <c r="CJ219" s="22">
        <v>0</v>
      </c>
      <c r="CK219" s="22">
        <v>0</v>
      </c>
      <c r="CL219" s="22">
        <v>0</v>
      </c>
      <c r="CM219" s="22">
        <v>0</v>
      </c>
      <c r="CN219" s="22">
        <v>0</v>
      </c>
      <c r="CO219" s="22">
        <v>0</v>
      </c>
      <c r="CP219" s="22">
        <v>0</v>
      </c>
      <c r="CQ219" s="22">
        <v>0</v>
      </c>
    </row>
    <row r="220" spans="1:95" s="22" customFormat="1" ht="28" x14ac:dyDescent="0.3">
      <c r="A220" s="22" t="str">
        <f>"5/9"</f>
        <v>5/9</v>
      </c>
      <c r="B220" s="23" t="s">
        <v>166</v>
      </c>
      <c r="C220" s="24" t="str">
        <f>"100"</f>
        <v>100</v>
      </c>
      <c r="D220" s="24">
        <v>14.83</v>
      </c>
      <c r="E220" s="24">
        <v>13.48</v>
      </c>
      <c r="F220" s="24">
        <v>12.44</v>
      </c>
      <c r="G220" s="24">
        <v>1.63</v>
      </c>
      <c r="H220" s="24">
        <v>9.2899999999999991</v>
      </c>
      <c r="I220" s="24">
        <v>208.69521</v>
      </c>
      <c r="J220" s="22">
        <v>4.01</v>
      </c>
      <c r="K220" s="22">
        <v>1.3</v>
      </c>
      <c r="L220" s="22">
        <v>0</v>
      </c>
      <c r="M220" s="22">
        <v>0</v>
      </c>
      <c r="N220" s="22">
        <v>1.36</v>
      </c>
      <c r="O220" s="22">
        <v>7.78</v>
      </c>
      <c r="P220" s="22">
        <v>0.15</v>
      </c>
      <c r="Q220" s="22">
        <v>0</v>
      </c>
      <c r="R220" s="22">
        <v>0</v>
      </c>
      <c r="S220" s="22">
        <v>0.03</v>
      </c>
      <c r="T220" s="22">
        <v>1.52</v>
      </c>
      <c r="U220" s="22">
        <v>219.27</v>
      </c>
      <c r="V220" s="22">
        <v>157.24</v>
      </c>
      <c r="W220" s="22">
        <v>39.96</v>
      </c>
      <c r="X220" s="22">
        <v>15.81</v>
      </c>
      <c r="Y220" s="22">
        <v>126.19</v>
      </c>
      <c r="Z220" s="22">
        <v>1.21</v>
      </c>
      <c r="AA220" s="22">
        <v>45.44</v>
      </c>
      <c r="AB220" s="22">
        <v>9.9</v>
      </c>
      <c r="AC220" s="22">
        <v>58.78</v>
      </c>
      <c r="AD220" s="22">
        <v>1.31</v>
      </c>
      <c r="AE220" s="22">
        <v>0.06</v>
      </c>
      <c r="AF220" s="22">
        <v>0.14000000000000001</v>
      </c>
      <c r="AG220" s="22">
        <v>5.19</v>
      </c>
      <c r="AH220" s="22">
        <v>9.57</v>
      </c>
      <c r="AI220" s="22">
        <v>0.33</v>
      </c>
      <c r="AJ220" s="22">
        <v>0</v>
      </c>
      <c r="AK220" s="22">
        <v>718.47</v>
      </c>
      <c r="AL220" s="22">
        <v>588.92999999999995</v>
      </c>
      <c r="AM220" s="22">
        <v>1161.06</v>
      </c>
      <c r="AN220" s="22">
        <v>1197.6300000000001</v>
      </c>
      <c r="AO220" s="22">
        <v>368.7</v>
      </c>
      <c r="AP220" s="22">
        <v>672.16</v>
      </c>
      <c r="AQ220" s="22">
        <v>230.74</v>
      </c>
      <c r="AR220" s="22">
        <v>628.08000000000004</v>
      </c>
      <c r="AS220" s="22">
        <v>855.67</v>
      </c>
      <c r="AT220" s="22">
        <v>920.84</v>
      </c>
      <c r="AU220" s="22">
        <v>1196.19</v>
      </c>
      <c r="AV220" s="22">
        <v>368.52</v>
      </c>
      <c r="AW220" s="22">
        <v>1013.31</v>
      </c>
      <c r="AX220" s="22">
        <v>2216.52</v>
      </c>
      <c r="AY220" s="22">
        <v>106.15</v>
      </c>
      <c r="AZ220" s="22">
        <v>746.26</v>
      </c>
      <c r="BA220" s="22">
        <v>663.26</v>
      </c>
      <c r="BB220" s="22">
        <v>530.62</v>
      </c>
      <c r="BC220" s="22">
        <v>192.49</v>
      </c>
      <c r="BD220" s="22">
        <v>0</v>
      </c>
      <c r="BE220" s="22">
        <v>0</v>
      </c>
      <c r="BF220" s="22">
        <v>0</v>
      </c>
      <c r="BG220" s="22">
        <v>0</v>
      </c>
      <c r="BH220" s="22">
        <v>0</v>
      </c>
      <c r="BI220" s="22">
        <v>0</v>
      </c>
      <c r="BJ220" s="22">
        <v>0</v>
      </c>
      <c r="BK220" s="22">
        <v>0.11</v>
      </c>
      <c r="BL220" s="22">
        <v>0</v>
      </c>
      <c r="BM220" s="22">
        <v>0.06</v>
      </c>
      <c r="BN220" s="22">
        <v>0</v>
      </c>
      <c r="BO220" s="22">
        <v>0.01</v>
      </c>
      <c r="BP220" s="22">
        <v>0</v>
      </c>
      <c r="BQ220" s="22">
        <v>0</v>
      </c>
      <c r="BR220" s="22">
        <v>0</v>
      </c>
      <c r="BS220" s="22">
        <v>0.37</v>
      </c>
      <c r="BT220" s="22">
        <v>0</v>
      </c>
      <c r="BU220" s="22">
        <v>0</v>
      </c>
      <c r="BV220" s="22">
        <v>0.94</v>
      </c>
      <c r="BW220" s="22">
        <v>0</v>
      </c>
      <c r="BX220" s="22">
        <v>0</v>
      </c>
      <c r="BY220" s="22">
        <v>0</v>
      </c>
      <c r="BZ220" s="22">
        <v>0</v>
      </c>
      <c r="CA220" s="22">
        <v>0</v>
      </c>
      <c r="CB220" s="22">
        <v>74.069999999999993</v>
      </c>
      <c r="CC220" s="24">
        <v>0</v>
      </c>
      <c r="CE220" s="22">
        <v>47.09</v>
      </c>
      <c r="CG220" s="22">
        <v>24.95</v>
      </c>
      <c r="CH220" s="22">
        <v>11.32</v>
      </c>
      <c r="CI220" s="22">
        <v>18.13</v>
      </c>
      <c r="CJ220" s="22">
        <v>2586.61</v>
      </c>
      <c r="CK220" s="22">
        <v>1539.69</v>
      </c>
      <c r="CL220" s="22">
        <v>2063.15</v>
      </c>
      <c r="CM220" s="22">
        <v>19.32</v>
      </c>
      <c r="CN220" s="22">
        <v>13.02</v>
      </c>
      <c r="CO220" s="22">
        <v>16.2</v>
      </c>
      <c r="CP220" s="22">
        <v>0</v>
      </c>
      <c r="CQ220" s="22">
        <v>0.5</v>
      </c>
    </row>
    <row r="221" spans="1:95" s="22" customFormat="1" ht="14" x14ac:dyDescent="0.3">
      <c r="A221" s="22" t="str">
        <f>"300"</f>
        <v>300</v>
      </c>
      <c r="B221" s="23" t="s">
        <v>95</v>
      </c>
      <c r="C221" s="24" t="str">
        <f>"200"</f>
        <v>200</v>
      </c>
      <c r="D221" s="24">
        <v>0.08</v>
      </c>
      <c r="E221" s="24">
        <v>0</v>
      </c>
      <c r="F221" s="24">
        <v>0.02</v>
      </c>
      <c r="G221" s="24">
        <v>0.02</v>
      </c>
      <c r="H221" s="24">
        <v>9.14</v>
      </c>
      <c r="I221" s="24">
        <v>35.108615999999998</v>
      </c>
      <c r="J221" s="22">
        <v>0</v>
      </c>
      <c r="K221" s="22">
        <v>0</v>
      </c>
      <c r="L221" s="22">
        <v>0</v>
      </c>
      <c r="M221" s="22">
        <v>0</v>
      </c>
      <c r="N221" s="22">
        <v>9.1</v>
      </c>
      <c r="O221" s="22">
        <v>0</v>
      </c>
      <c r="P221" s="22">
        <v>0.04</v>
      </c>
      <c r="Q221" s="22">
        <v>0</v>
      </c>
      <c r="R221" s="22">
        <v>0</v>
      </c>
      <c r="S221" s="22">
        <v>0</v>
      </c>
      <c r="T221" s="22">
        <v>0.03</v>
      </c>
      <c r="U221" s="22">
        <v>0.1</v>
      </c>
      <c r="V221" s="22">
        <v>0.26</v>
      </c>
      <c r="W221" s="22">
        <v>0.26</v>
      </c>
      <c r="X221" s="22">
        <v>0</v>
      </c>
      <c r="Y221" s="22">
        <v>0</v>
      </c>
      <c r="Z221" s="22">
        <v>0.03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  <c r="AI221" s="22">
        <v>0</v>
      </c>
      <c r="AJ221" s="22">
        <v>0</v>
      </c>
      <c r="AK221" s="22">
        <v>0</v>
      </c>
      <c r="AL221" s="22">
        <v>0</v>
      </c>
      <c r="AM221" s="22">
        <v>0</v>
      </c>
      <c r="AN221" s="22">
        <v>0</v>
      </c>
      <c r="AO221" s="22">
        <v>0</v>
      </c>
      <c r="AP221" s="22">
        <v>0</v>
      </c>
      <c r="AQ221" s="22">
        <v>0</v>
      </c>
      <c r="AR221" s="22">
        <v>0</v>
      </c>
      <c r="AS221" s="22">
        <v>0</v>
      </c>
      <c r="AT221" s="22">
        <v>0</v>
      </c>
      <c r="AU221" s="22">
        <v>0</v>
      </c>
      <c r="AV221" s="22">
        <v>0</v>
      </c>
      <c r="AW221" s="22">
        <v>0</v>
      </c>
      <c r="AX221" s="22">
        <v>0</v>
      </c>
      <c r="AY221" s="22">
        <v>0</v>
      </c>
      <c r="AZ221" s="22">
        <v>0</v>
      </c>
      <c r="BA221" s="22">
        <v>0</v>
      </c>
      <c r="BB221" s="22">
        <v>0</v>
      </c>
      <c r="BC221" s="22">
        <v>0</v>
      </c>
      <c r="BD221" s="22">
        <v>0</v>
      </c>
      <c r="BE221" s="22">
        <v>0</v>
      </c>
      <c r="BF221" s="22">
        <v>0</v>
      </c>
      <c r="BG221" s="22">
        <v>0</v>
      </c>
      <c r="BH221" s="22">
        <v>0</v>
      </c>
      <c r="BI221" s="22">
        <v>0</v>
      </c>
      <c r="BJ221" s="22">
        <v>0</v>
      </c>
      <c r="BK221" s="22">
        <v>0</v>
      </c>
      <c r="BL221" s="22">
        <v>0</v>
      </c>
      <c r="BM221" s="22">
        <v>0</v>
      </c>
      <c r="BN221" s="22">
        <v>0</v>
      </c>
      <c r="BO221" s="22">
        <v>0</v>
      </c>
      <c r="BP221" s="22">
        <v>0</v>
      </c>
      <c r="BQ221" s="22">
        <v>0</v>
      </c>
      <c r="BR221" s="22">
        <v>0</v>
      </c>
      <c r="BS221" s="22">
        <v>0</v>
      </c>
      <c r="BT221" s="22">
        <v>0</v>
      </c>
      <c r="BU221" s="22">
        <v>0</v>
      </c>
      <c r="BV221" s="22">
        <v>0</v>
      </c>
      <c r="BW221" s="22">
        <v>0</v>
      </c>
      <c r="BX221" s="22">
        <v>0</v>
      </c>
      <c r="BY221" s="22">
        <v>0</v>
      </c>
      <c r="BZ221" s="22">
        <v>0</v>
      </c>
      <c r="CA221" s="22">
        <v>0</v>
      </c>
      <c r="CB221" s="22">
        <v>190.04</v>
      </c>
      <c r="CC221" s="24">
        <v>0</v>
      </c>
      <c r="CE221" s="22">
        <v>0</v>
      </c>
      <c r="CG221" s="22">
        <v>0</v>
      </c>
      <c r="CH221" s="22">
        <v>0</v>
      </c>
      <c r="CI221" s="22">
        <v>0</v>
      </c>
      <c r="CJ221" s="22">
        <v>0</v>
      </c>
      <c r="CK221" s="22">
        <v>0</v>
      </c>
      <c r="CL221" s="22">
        <v>0</v>
      </c>
      <c r="CM221" s="22">
        <v>0</v>
      </c>
      <c r="CN221" s="22">
        <v>0</v>
      </c>
      <c r="CO221" s="22">
        <v>0</v>
      </c>
      <c r="CP221" s="22">
        <v>10</v>
      </c>
      <c r="CQ221" s="22">
        <v>0</v>
      </c>
    </row>
    <row r="222" spans="1:95" s="22" customFormat="1" ht="28" x14ac:dyDescent="0.3">
      <c r="A222" s="22" t="str">
        <f>"-"</f>
        <v>-</v>
      </c>
      <c r="B222" s="23" t="s">
        <v>94</v>
      </c>
      <c r="C222" s="24" t="str">
        <f>"30"</f>
        <v>30</v>
      </c>
      <c r="D222" s="24">
        <v>2.2799999999999998</v>
      </c>
      <c r="E222" s="24">
        <v>0</v>
      </c>
      <c r="F222" s="24">
        <v>0.24</v>
      </c>
      <c r="G222" s="24">
        <v>0.24</v>
      </c>
      <c r="H222" s="24">
        <v>15.54</v>
      </c>
      <c r="I222" s="24">
        <v>73.563000000000002</v>
      </c>
      <c r="J222" s="22">
        <v>0.06</v>
      </c>
      <c r="K222" s="22">
        <v>0</v>
      </c>
      <c r="L222" s="22">
        <v>0</v>
      </c>
      <c r="M222" s="22">
        <v>0</v>
      </c>
      <c r="N222" s="22">
        <v>0.21</v>
      </c>
      <c r="O222" s="22">
        <v>14.55</v>
      </c>
      <c r="P222" s="22">
        <v>0.78</v>
      </c>
      <c r="Q222" s="22">
        <v>0</v>
      </c>
      <c r="R222" s="22">
        <v>0</v>
      </c>
      <c r="S222" s="22">
        <v>0.09</v>
      </c>
      <c r="T222" s="22">
        <v>0.51</v>
      </c>
      <c r="U222" s="22">
        <v>149.69999999999999</v>
      </c>
      <c r="V222" s="22">
        <v>27.9</v>
      </c>
      <c r="W222" s="22">
        <v>6</v>
      </c>
      <c r="X222" s="22">
        <v>4.2</v>
      </c>
      <c r="Y222" s="22">
        <v>19.5</v>
      </c>
      <c r="Z222" s="22">
        <v>0.33</v>
      </c>
      <c r="AA222" s="22">
        <v>0</v>
      </c>
      <c r="AB222" s="22">
        <v>0</v>
      </c>
      <c r="AC222" s="22">
        <v>0</v>
      </c>
      <c r="AD222" s="22">
        <v>0.33</v>
      </c>
      <c r="AE222" s="22">
        <v>0.03</v>
      </c>
      <c r="AF222" s="22">
        <v>0.01</v>
      </c>
      <c r="AG222" s="22">
        <v>0.27</v>
      </c>
      <c r="AH222" s="22">
        <v>0.66</v>
      </c>
      <c r="AI222" s="22">
        <v>0</v>
      </c>
      <c r="AJ222" s="22">
        <v>0</v>
      </c>
      <c r="AK222" s="22">
        <v>104.4</v>
      </c>
      <c r="AL222" s="22">
        <v>95.4</v>
      </c>
      <c r="AM222" s="22">
        <v>178.2</v>
      </c>
      <c r="AN222" s="22">
        <v>56.7</v>
      </c>
      <c r="AO222" s="22">
        <v>34.200000000000003</v>
      </c>
      <c r="AP222" s="22">
        <v>69.3</v>
      </c>
      <c r="AQ222" s="22">
        <v>22.2</v>
      </c>
      <c r="AR222" s="22">
        <v>110.4</v>
      </c>
      <c r="AS222" s="22">
        <v>72.900000000000006</v>
      </c>
      <c r="AT222" s="22">
        <v>88.5</v>
      </c>
      <c r="AU222" s="22">
        <v>75.599999999999994</v>
      </c>
      <c r="AV222" s="22">
        <v>44.4</v>
      </c>
      <c r="AW222" s="22">
        <v>77.400000000000006</v>
      </c>
      <c r="AX222" s="22">
        <v>676.2</v>
      </c>
      <c r="AY222" s="22">
        <v>0</v>
      </c>
      <c r="AZ222" s="22">
        <v>212.7</v>
      </c>
      <c r="BA222" s="22">
        <v>110.4</v>
      </c>
      <c r="BB222" s="22">
        <v>56.1</v>
      </c>
      <c r="BC222" s="22">
        <v>44.1</v>
      </c>
      <c r="BD222" s="22">
        <v>0</v>
      </c>
      <c r="BE222" s="22">
        <v>0</v>
      </c>
      <c r="BF222" s="22">
        <v>0</v>
      </c>
      <c r="BG222" s="22">
        <v>0</v>
      </c>
      <c r="BH222" s="22">
        <v>0</v>
      </c>
      <c r="BI222" s="22">
        <v>0.03</v>
      </c>
      <c r="BJ222" s="22">
        <v>0</v>
      </c>
      <c r="BK222" s="22">
        <v>0</v>
      </c>
      <c r="BL222" s="22">
        <v>0</v>
      </c>
      <c r="BM222" s="22">
        <v>0</v>
      </c>
      <c r="BN222" s="22">
        <v>0.03</v>
      </c>
      <c r="BO222" s="22">
        <v>0</v>
      </c>
      <c r="BP222" s="22">
        <v>0</v>
      </c>
      <c r="BQ222" s="22">
        <v>0</v>
      </c>
      <c r="BR222" s="22">
        <v>0</v>
      </c>
      <c r="BS222" s="22">
        <v>0.02</v>
      </c>
      <c r="BT222" s="22">
        <v>0</v>
      </c>
      <c r="BU222" s="22">
        <v>0</v>
      </c>
      <c r="BV222" s="22">
        <v>0.11</v>
      </c>
      <c r="BW222" s="22">
        <v>0.01</v>
      </c>
      <c r="BX222" s="22">
        <v>0</v>
      </c>
      <c r="BY222" s="22">
        <v>0</v>
      </c>
      <c r="BZ222" s="22">
        <v>0</v>
      </c>
      <c r="CA222" s="22">
        <v>0</v>
      </c>
      <c r="CB222" s="22">
        <v>11.34</v>
      </c>
      <c r="CC222" s="24">
        <v>0</v>
      </c>
      <c r="CE222" s="22">
        <v>0</v>
      </c>
      <c r="CG222" s="22">
        <v>0</v>
      </c>
      <c r="CH222" s="22">
        <v>0</v>
      </c>
      <c r="CI222" s="22">
        <v>0</v>
      </c>
      <c r="CJ222" s="22">
        <v>0</v>
      </c>
      <c r="CK222" s="22">
        <v>0</v>
      </c>
      <c r="CL222" s="22">
        <v>0</v>
      </c>
      <c r="CM222" s="22">
        <v>0</v>
      </c>
      <c r="CN222" s="22">
        <v>0</v>
      </c>
      <c r="CO222" s="22">
        <v>0</v>
      </c>
      <c r="CP222" s="22">
        <v>0</v>
      </c>
      <c r="CQ222" s="22">
        <v>0</v>
      </c>
    </row>
    <row r="223" spans="1:95" s="19" customFormat="1" ht="28" x14ac:dyDescent="0.3">
      <c r="A223" s="19" t="str">
        <f>"-"</f>
        <v>-</v>
      </c>
      <c r="B223" s="20" t="s">
        <v>111</v>
      </c>
      <c r="C223" s="21" t="str">
        <f>"30"</f>
        <v>30</v>
      </c>
      <c r="D223" s="21">
        <v>1.98</v>
      </c>
      <c r="E223" s="21">
        <v>0</v>
      </c>
      <c r="F223" s="21">
        <v>0.36</v>
      </c>
      <c r="G223" s="21">
        <v>0.36</v>
      </c>
      <c r="H223" s="21">
        <v>12.51</v>
      </c>
      <c r="I223" s="21">
        <v>58.013999999999996</v>
      </c>
      <c r="J223" s="19">
        <v>0.06</v>
      </c>
      <c r="K223" s="19">
        <v>0</v>
      </c>
      <c r="L223" s="19">
        <v>0</v>
      </c>
      <c r="M223" s="19">
        <v>0</v>
      </c>
      <c r="N223" s="19">
        <v>0.36</v>
      </c>
      <c r="O223" s="19">
        <v>9.66</v>
      </c>
      <c r="P223" s="19">
        <v>2.4900000000000002</v>
      </c>
      <c r="Q223" s="19">
        <v>0</v>
      </c>
      <c r="R223" s="19">
        <v>0</v>
      </c>
      <c r="S223" s="19">
        <v>0.3</v>
      </c>
      <c r="T223" s="19">
        <v>0.75</v>
      </c>
      <c r="U223" s="19">
        <v>183</v>
      </c>
      <c r="V223" s="19">
        <v>73.5</v>
      </c>
      <c r="W223" s="19">
        <v>10.5</v>
      </c>
      <c r="X223" s="19">
        <v>14.1</v>
      </c>
      <c r="Y223" s="19">
        <v>47.4</v>
      </c>
      <c r="Z223" s="19">
        <v>1.17</v>
      </c>
      <c r="AA223" s="19">
        <v>0</v>
      </c>
      <c r="AB223" s="19">
        <v>1.5</v>
      </c>
      <c r="AC223" s="19">
        <v>0.3</v>
      </c>
      <c r="AD223" s="19">
        <v>0.42</v>
      </c>
      <c r="AE223" s="19">
        <v>0.05</v>
      </c>
      <c r="AF223" s="19">
        <v>0.02</v>
      </c>
      <c r="AG223" s="19">
        <v>0.21</v>
      </c>
      <c r="AH223" s="19">
        <v>0.6</v>
      </c>
      <c r="AI223" s="19">
        <v>0</v>
      </c>
      <c r="AJ223" s="19">
        <v>0</v>
      </c>
      <c r="AK223" s="19">
        <v>96.6</v>
      </c>
      <c r="AL223" s="19">
        <v>74.400000000000006</v>
      </c>
      <c r="AM223" s="19">
        <v>128.1</v>
      </c>
      <c r="AN223" s="19">
        <v>66.900000000000006</v>
      </c>
      <c r="AO223" s="19">
        <v>27.9</v>
      </c>
      <c r="AP223" s="19">
        <v>59.4</v>
      </c>
      <c r="AQ223" s="19">
        <v>24</v>
      </c>
      <c r="AR223" s="19">
        <v>111.3</v>
      </c>
      <c r="AS223" s="19">
        <v>89.1</v>
      </c>
      <c r="AT223" s="19">
        <v>87.3</v>
      </c>
      <c r="AU223" s="19">
        <v>139.19999999999999</v>
      </c>
      <c r="AV223" s="19">
        <v>37.200000000000003</v>
      </c>
      <c r="AW223" s="19">
        <v>93</v>
      </c>
      <c r="AX223" s="19">
        <v>458.7</v>
      </c>
      <c r="AY223" s="19">
        <v>0</v>
      </c>
      <c r="AZ223" s="19">
        <v>157.80000000000001</v>
      </c>
      <c r="BA223" s="19">
        <v>87.3</v>
      </c>
      <c r="BB223" s="19">
        <v>54</v>
      </c>
      <c r="BC223" s="19">
        <v>39</v>
      </c>
      <c r="BD223" s="19">
        <v>0</v>
      </c>
      <c r="BE223" s="19">
        <v>0</v>
      </c>
      <c r="BF223" s="19">
        <v>0</v>
      </c>
      <c r="BG223" s="19">
        <v>0</v>
      </c>
      <c r="BH223" s="19">
        <v>0</v>
      </c>
      <c r="BI223" s="19">
        <v>0</v>
      </c>
      <c r="BJ223" s="19">
        <v>0</v>
      </c>
      <c r="BK223" s="19">
        <v>0.04</v>
      </c>
      <c r="BL223" s="19">
        <v>0</v>
      </c>
      <c r="BM223" s="19">
        <v>0</v>
      </c>
      <c r="BN223" s="19">
        <v>0.01</v>
      </c>
      <c r="BO223" s="19">
        <v>0</v>
      </c>
      <c r="BP223" s="19">
        <v>0</v>
      </c>
      <c r="BQ223" s="19">
        <v>0</v>
      </c>
      <c r="BR223" s="19">
        <v>0</v>
      </c>
      <c r="BS223" s="19">
        <v>0.03</v>
      </c>
      <c r="BT223" s="19">
        <v>0</v>
      </c>
      <c r="BU223" s="19">
        <v>0</v>
      </c>
      <c r="BV223" s="19">
        <v>0.14000000000000001</v>
      </c>
      <c r="BW223" s="19">
        <v>0.02</v>
      </c>
      <c r="BX223" s="19">
        <v>0</v>
      </c>
      <c r="BY223" s="19">
        <v>0</v>
      </c>
      <c r="BZ223" s="19">
        <v>0</v>
      </c>
      <c r="CA223" s="19">
        <v>0</v>
      </c>
      <c r="CB223" s="19">
        <v>14.1</v>
      </c>
      <c r="CC223" s="21">
        <v>0</v>
      </c>
      <c r="CE223" s="19">
        <v>0.25</v>
      </c>
      <c r="CG223" s="19">
        <v>0</v>
      </c>
      <c r="CH223" s="19">
        <v>0</v>
      </c>
      <c r="CI223" s="19">
        <v>0</v>
      </c>
      <c r="CJ223" s="19">
        <v>0</v>
      </c>
      <c r="CK223" s="19">
        <v>0</v>
      </c>
      <c r="CL223" s="19">
        <v>0</v>
      </c>
      <c r="CM223" s="19">
        <v>0</v>
      </c>
      <c r="CN223" s="19">
        <v>0</v>
      </c>
      <c r="CO223" s="19">
        <v>0</v>
      </c>
      <c r="CP223" s="19">
        <v>0</v>
      </c>
      <c r="CQ223" s="19">
        <v>0</v>
      </c>
    </row>
    <row r="224" spans="1:95" s="27" customFormat="1" ht="14" x14ac:dyDescent="0.3">
      <c r="B224" s="25" t="s">
        <v>112</v>
      </c>
      <c r="C224" s="26"/>
      <c r="D224" s="26">
        <v>33.229999999999997</v>
      </c>
      <c r="E224" s="26">
        <v>13.52</v>
      </c>
      <c r="F224" s="26">
        <v>22.63</v>
      </c>
      <c r="G224" s="26">
        <v>2.67</v>
      </c>
      <c r="H224" s="26">
        <v>129.34</v>
      </c>
      <c r="I224" s="26">
        <v>831.65</v>
      </c>
      <c r="J224" s="27">
        <v>9.09</v>
      </c>
      <c r="K224" s="27">
        <v>1.5</v>
      </c>
      <c r="L224" s="27">
        <v>4.8600000000000003</v>
      </c>
      <c r="M224" s="27">
        <v>0</v>
      </c>
      <c r="N224" s="27">
        <v>15.14</v>
      </c>
      <c r="O224" s="27">
        <v>98.62</v>
      </c>
      <c r="P224" s="27">
        <v>15.57</v>
      </c>
      <c r="Q224" s="27">
        <v>0</v>
      </c>
      <c r="R224" s="27">
        <v>0</v>
      </c>
      <c r="S224" s="27">
        <v>0.67</v>
      </c>
      <c r="T224" s="27">
        <v>6.13</v>
      </c>
      <c r="U224" s="27">
        <v>715.07</v>
      </c>
      <c r="V224" s="27">
        <v>1128.8</v>
      </c>
      <c r="W224" s="27">
        <v>94.58</v>
      </c>
      <c r="X224" s="27">
        <v>230.23</v>
      </c>
      <c r="Y224" s="27">
        <v>532.62</v>
      </c>
      <c r="Z224" s="27">
        <v>9.58</v>
      </c>
      <c r="AA224" s="27">
        <v>85.93</v>
      </c>
      <c r="AB224" s="27">
        <v>1213</v>
      </c>
      <c r="AC224" s="27">
        <v>356.06</v>
      </c>
      <c r="AD224" s="27">
        <v>3.14</v>
      </c>
      <c r="AE224" s="27">
        <v>0.56999999999999995</v>
      </c>
      <c r="AF224" s="27">
        <v>0.4</v>
      </c>
      <c r="AG224" s="27">
        <v>10.119999999999999</v>
      </c>
      <c r="AH224" s="27">
        <v>19.55</v>
      </c>
      <c r="AI224" s="27">
        <v>8.73</v>
      </c>
      <c r="AJ224" s="27">
        <v>0</v>
      </c>
      <c r="AK224" s="27">
        <v>1499.54</v>
      </c>
      <c r="AL224" s="27">
        <v>1234.72</v>
      </c>
      <c r="AM224" s="27">
        <v>2218.9699999999998</v>
      </c>
      <c r="AN224" s="27">
        <v>1872.83</v>
      </c>
      <c r="AO224" s="27">
        <v>731.25</v>
      </c>
      <c r="AP224" s="27">
        <v>1211.6099999999999</v>
      </c>
      <c r="AQ224" s="27">
        <v>464.52</v>
      </c>
      <c r="AR224" s="27">
        <v>1454.82</v>
      </c>
      <c r="AS224" s="27">
        <v>1613.51</v>
      </c>
      <c r="AT224" s="27">
        <v>2244.5500000000002</v>
      </c>
      <c r="AU224" s="27">
        <v>2509.27</v>
      </c>
      <c r="AV224" s="27">
        <v>741.75</v>
      </c>
      <c r="AW224" s="27">
        <v>1878.9</v>
      </c>
      <c r="AX224" s="27">
        <v>5894.05</v>
      </c>
      <c r="AY224" s="27">
        <v>106.15</v>
      </c>
      <c r="AZ224" s="27">
        <v>1689.11</v>
      </c>
      <c r="BA224" s="27">
        <v>1460.64</v>
      </c>
      <c r="BB224" s="27">
        <v>1067.56</v>
      </c>
      <c r="BC224" s="27">
        <v>592.96</v>
      </c>
      <c r="BD224" s="27">
        <v>0.28000000000000003</v>
      </c>
      <c r="BE224" s="27">
        <v>0.06</v>
      </c>
      <c r="BF224" s="27">
        <v>0.05</v>
      </c>
      <c r="BG224" s="27">
        <v>0.14000000000000001</v>
      </c>
      <c r="BH224" s="27">
        <v>0.18</v>
      </c>
      <c r="BI224" s="27">
        <v>0.63</v>
      </c>
      <c r="BJ224" s="27">
        <v>0</v>
      </c>
      <c r="BK224" s="27">
        <v>2.56</v>
      </c>
      <c r="BL224" s="27">
        <v>0</v>
      </c>
      <c r="BM224" s="27">
        <v>0.69</v>
      </c>
      <c r="BN224" s="27">
        <v>0.05</v>
      </c>
      <c r="BO224" s="27">
        <v>0.01</v>
      </c>
      <c r="BP224" s="27">
        <v>0</v>
      </c>
      <c r="BQ224" s="27">
        <v>0</v>
      </c>
      <c r="BR224" s="27">
        <v>0.25</v>
      </c>
      <c r="BS224" s="27">
        <v>3.22</v>
      </c>
      <c r="BT224" s="27">
        <v>0.02</v>
      </c>
      <c r="BU224" s="27">
        <v>0</v>
      </c>
      <c r="BV224" s="27">
        <v>2.29</v>
      </c>
      <c r="BW224" s="27">
        <v>0.13</v>
      </c>
      <c r="BX224" s="27">
        <v>0</v>
      </c>
      <c r="BY224" s="27">
        <v>0</v>
      </c>
      <c r="BZ224" s="27">
        <v>0</v>
      </c>
      <c r="CA224" s="27">
        <v>0</v>
      </c>
      <c r="CB224" s="27">
        <v>748.43</v>
      </c>
      <c r="CC224" s="26">
        <f>SUM($CC$217:$CC$223)</f>
        <v>0</v>
      </c>
      <c r="CD224" s="27">
        <f>$I$224/$I$226*100</f>
        <v>55.836796626897531</v>
      </c>
      <c r="CE224" s="27">
        <v>288.10000000000002</v>
      </c>
      <c r="CG224" s="27">
        <v>24.95</v>
      </c>
      <c r="CH224" s="27">
        <v>11.32</v>
      </c>
      <c r="CI224" s="27">
        <v>18.13</v>
      </c>
      <c r="CJ224" s="27">
        <v>2586.61</v>
      </c>
      <c r="CK224" s="27">
        <v>1539.69</v>
      </c>
      <c r="CL224" s="27">
        <v>2063.15</v>
      </c>
      <c r="CM224" s="27">
        <v>19.32</v>
      </c>
      <c r="CN224" s="27">
        <v>13.02</v>
      </c>
      <c r="CO224" s="27">
        <v>16.2</v>
      </c>
      <c r="CP224" s="27">
        <v>10</v>
      </c>
      <c r="CQ224" s="27">
        <v>0.9</v>
      </c>
    </row>
    <row r="225" spans="1:95" s="5" customFormat="1" ht="14" x14ac:dyDescent="0.3">
      <c r="B225" s="16" t="s">
        <v>113</v>
      </c>
      <c r="C225" s="11"/>
      <c r="D225" s="11" t="s">
        <v>114</v>
      </c>
      <c r="E225" s="11"/>
      <c r="F225" s="11" t="s">
        <v>115</v>
      </c>
      <c r="G225" s="11"/>
      <c r="H225" s="11" t="s">
        <v>116</v>
      </c>
      <c r="I225" s="11" t="s">
        <v>117</v>
      </c>
      <c r="AC225" s="5" t="s">
        <v>118</v>
      </c>
      <c r="AE225" s="5" t="s">
        <v>119</v>
      </c>
      <c r="AF225" s="5" t="s">
        <v>120</v>
      </c>
      <c r="AI225" s="5" t="s">
        <v>121</v>
      </c>
      <c r="CC225" s="11"/>
    </row>
    <row r="226" spans="1:95" s="27" customFormat="1" ht="14" x14ac:dyDescent="0.3">
      <c r="B226" s="25" t="s">
        <v>122</v>
      </c>
      <c r="C226" s="26"/>
      <c r="D226" s="26">
        <v>60.43</v>
      </c>
      <c r="E226" s="26">
        <v>27.72</v>
      </c>
      <c r="F226" s="26">
        <v>42.76</v>
      </c>
      <c r="G226" s="26">
        <v>3.17</v>
      </c>
      <c r="H226" s="26">
        <v>226.05</v>
      </c>
      <c r="I226" s="26">
        <v>1489.43</v>
      </c>
      <c r="J226" s="27">
        <v>18.7</v>
      </c>
      <c r="K226" s="27">
        <v>1.7</v>
      </c>
      <c r="L226" s="27">
        <v>7.91</v>
      </c>
      <c r="M226" s="27">
        <v>0</v>
      </c>
      <c r="N226" s="27">
        <v>80.91</v>
      </c>
      <c r="O226" s="27">
        <v>124.91</v>
      </c>
      <c r="P226" s="27">
        <v>20.23</v>
      </c>
      <c r="Q226" s="27">
        <v>0</v>
      </c>
      <c r="R226" s="27">
        <v>0</v>
      </c>
      <c r="S226" s="27">
        <v>0.92</v>
      </c>
      <c r="T226" s="27">
        <v>9.51</v>
      </c>
      <c r="U226" s="27">
        <v>1159.6500000000001</v>
      </c>
      <c r="V226" s="27">
        <v>1572.71</v>
      </c>
      <c r="W226" s="27">
        <v>263.31</v>
      </c>
      <c r="X226" s="27">
        <v>303.98</v>
      </c>
      <c r="Y226" s="27">
        <v>918.19</v>
      </c>
      <c r="Z226" s="27">
        <v>14.46</v>
      </c>
      <c r="AA226" s="27">
        <v>167.34</v>
      </c>
      <c r="AB226" s="27">
        <v>1258.03</v>
      </c>
      <c r="AC226" s="27">
        <v>476.54</v>
      </c>
      <c r="AD226" s="27">
        <v>5.57</v>
      </c>
      <c r="AE226" s="27">
        <v>0.89</v>
      </c>
      <c r="AF226" s="27">
        <v>0.69</v>
      </c>
      <c r="AG226" s="27">
        <v>15.85</v>
      </c>
      <c r="AH226" s="27">
        <v>32.450000000000003</v>
      </c>
      <c r="AI226" s="27">
        <v>9.68</v>
      </c>
      <c r="AJ226" s="27">
        <v>0</v>
      </c>
      <c r="AK226" s="27">
        <v>2393.12</v>
      </c>
      <c r="AL226" s="27">
        <v>1995.89</v>
      </c>
      <c r="AM226" s="27">
        <v>3689.6</v>
      </c>
      <c r="AN226" s="27">
        <v>3176.14</v>
      </c>
      <c r="AO226" s="27">
        <v>1158.43</v>
      </c>
      <c r="AP226" s="27">
        <v>1996.72</v>
      </c>
      <c r="AQ226" s="27">
        <v>730.9</v>
      </c>
      <c r="AR226" s="27">
        <v>2259.9299999999998</v>
      </c>
      <c r="AS226" s="27">
        <v>2462.69</v>
      </c>
      <c r="AT226" s="27">
        <v>3165.13</v>
      </c>
      <c r="AU226" s="27">
        <v>3660.75</v>
      </c>
      <c r="AV226" s="27">
        <v>1125.07</v>
      </c>
      <c r="AW226" s="27">
        <v>2872.05</v>
      </c>
      <c r="AX226" s="27">
        <v>8715.56</v>
      </c>
      <c r="AY226" s="27">
        <v>199.92</v>
      </c>
      <c r="AZ226" s="27">
        <v>2617.31</v>
      </c>
      <c r="BA226" s="27">
        <v>2194.84</v>
      </c>
      <c r="BB226" s="27">
        <v>1748.7</v>
      </c>
      <c r="BC226" s="27">
        <v>837.03</v>
      </c>
      <c r="BD226" s="27">
        <v>0.54</v>
      </c>
      <c r="BE226" s="27">
        <v>0.13</v>
      </c>
      <c r="BF226" s="27">
        <v>0.11</v>
      </c>
      <c r="BG226" s="27">
        <v>0.28000000000000003</v>
      </c>
      <c r="BH226" s="27">
        <v>0.35</v>
      </c>
      <c r="BI226" s="27">
        <v>1.28</v>
      </c>
      <c r="BJ226" s="27">
        <v>0</v>
      </c>
      <c r="BK226" s="27">
        <v>4.37</v>
      </c>
      <c r="BL226" s="27">
        <v>0</v>
      </c>
      <c r="BM226" s="27">
        <v>1.24</v>
      </c>
      <c r="BN226" s="27">
        <v>0.09</v>
      </c>
      <c r="BO226" s="27">
        <v>0.01</v>
      </c>
      <c r="BP226" s="27">
        <v>0</v>
      </c>
      <c r="BQ226" s="27">
        <v>0.03</v>
      </c>
      <c r="BR226" s="27">
        <v>0.45</v>
      </c>
      <c r="BS226" s="27">
        <v>4.87</v>
      </c>
      <c r="BT226" s="27">
        <v>0.02</v>
      </c>
      <c r="BU226" s="27">
        <v>0</v>
      </c>
      <c r="BV226" s="27">
        <v>2.54</v>
      </c>
      <c r="BW226" s="27">
        <v>0.14000000000000001</v>
      </c>
      <c r="BX226" s="27">
        <v>0</v>
      </c>
      <c r="BY226" s="27">
        <v>0</v>
      </c>
      <c r="BZ226" s="27">
        <v>0</v>
      </c>
      <c r="CA226" s="27">
        <v>0</v>
      </c>
      <c r="CB226" s="27">
        <v>1218.83</v>
      </c>
      <c r="CC226" s="26">
        <v>0</v>
      </c>
      <c r="CE226" s="27">
        <v>377.01</v>
      </c>
      <c r="CG226" s="27">
        <v>52.24</v>
      </c>
      <c r="CH226" s="27">
        <v>23.7</v>
      </c>
      <c r="CI226" s="27">
        <v>37.97</v>
      </c>
      <c r="CJ226" s="27">
        <v>4989.57</v>
      </c>
      <c r="CK226" s="27">
        <v>2802.8</v>
      </c>
      <c r="CL226" s="27">
        <v>3896.19</v>
      </c>
      <c r="CM226" s="27">
        <v>74.069999999999993</v>
      </c>
      <c r="CN226" s="27">
        <v>42.11</v>
      </c>
      <c r="CO226" s="27">
        <v>58.14</v>
      </c>
      <c r="CP226" s="27">
        <v>20</v>
      </c>
      <c r="CQ226" s="27">
        <v>1.4</v>
      </c>
    </row>
    <row r="227" spans="1:95" s="5" customFormat="1" ht="28" x14ac:dyDescent="0.3">
      <c r="B227" s="16" t="s">
        <v>123</v>
      </c>
      <c r="C227" s="11"/>
      <c r="D227" s="11">
        <v>54</v>
      </c>
      <c r="E227" s="11">
        <v>0</v>
      </c>
      <c r="F227" s="11">
        <v>55.199999999999996</v>
      </c>
      <c r="G227" s="11">
        <v>0</v>
      </c>
      <c r="H227" s="11">
        <v>229.79999999999998</v>
      </c>
      <c r="I227" s="11">
        <v>1632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540</v>
      </c>
      <c r="AD227" s="5">
        <v>0</v>
      </c>
      <c r="AE227" s="5">
        <v>0.84</v>
      </c>
      <c r="AF227" s="5">
        <v>0.96</v>
      </c>
      <c r="AI227" s="5">
        <v>42</v>
      </c>
      <c r="CC227" s="11"/>
      <c r="CI227" s="5">
        <v>0</v>
      </c>
      <c r="CL227" s="5">
        <v>0</v>
      </c>
      <c r="CO227" s="5">
        <v>0</v>
      </c>
    </row>
    <row r="228" spans="1:95" s="5" customFormat="1" ht="14" x14ac:dyDescent="0.3">
      <c r="B228" s="16" t="s">
        <v>124</v>
      </c>
      <c r="C228" s="11"/>
      <c r="D228" s="11">
        <f t="shared" ref="D228:I228" si="37">D226-D227</f>
        <v>6.43</v>
      </c>
      <c r="E228" s="11">
        <f t="shared" si="37"/>
        <v>27.72</v>
      </c>
      <c r="F228" s="11">
        <f t="shared" si="37"/>
        <v>-12.439999999999998</v>
      </c>
      <c r="G228" s="11">
        <f t="shared" si="37"/>
        <v>3.17</v>
      </c>
      <c r="H228" s="11">
        <f t="shared" si="37"/>
        <v>-3.7499999999999716</v>
      </c>
      <c r="I228" s="11">
        <f t="shared" si="37"/>
        <v>-142.56999999999994</v>
      </c>
      <c r="V228" s="5">
        <f t="shared" ref="V228:AF228" si="38">V226-V227</f>
        <v>1572.71</v>
      </c>
      <c r="W228" s="5">
        <f t="shared" si="38"/>
        <v>263.31</v>
      </c>
      <c r="X228" s="5">
        <f t="shared" si="38"/>
        <v>303.98</v>
      </c>
      <c r="Y228" s="5">
        <f t="shared" si="38"/>
        <v>918.19</v>
      </c>
      <c r="Z228" s="5">
        <f t="shared" si="38"/>
        <v>14.46</v>
      </c>
      <c r="AA228" s="5">
        <f t="shared" si="38"/>
        <v>167.34</v>
      </c>
      <c r="AB228" s="5">
        <f t="shared" si="38"/>
        <v>1258.03</v>
      </c>
      <c r="AC228" s="5">
        <f t="shared" si="38"/>
        <v>-63.45999999999998</v>
      </c>
      <c r="AD228" s="5">
        <f t="shared" si="38"/>
        <v>5.57</v>
      </c>
      <c r="AE228" s="5">
        <f t="shared" si="38"/>
        <v>5.0000000000000044E-2</v>
      </c>
      <c r="AF228" s="5">
        <f t="shared" si="38"/>
        <v>-0.27</v>
      </c>
      <c r="AI228" s="5">
        <f>AI226-AI227</f>
        <v>-32.32</v>
      </c>
      <c r="CC228" s="11"/>
      <c r="CI228" s="5">
        <f>CI226-CI227</f>
        <v>37.97</v>
      </c>
      <c r="CL228" s="5">
        <f>CL226-CL227</f>
        <v>3896.19</v>
      </c>
      <c r="CO228" s="5">
        <f>CO226-CO227</f>
        <v>58.14</v>
      </c>
    </row>
    <row r="229" spans="1:95" s="5" customFormat="1" ht="28" x14ac:dyDescent="0.3">
      <c r="B229" s="16" t="s">
        <v>125</v>
      </c>
      <c r="C229" s="11"/>
      <c r="D229" s="11">
        <v>17</v>
      </c>
      <c r="E229" s="11"/>
      <c r="F229" s="11">
        <v>27</v>
      </c>
      <c r="G229" s="11"/>
      <c r="H229" s="11">
        <v>57</v>
      </c>
      <c r="I229" s="11"/>
      <c r="CC229" s="11"/>
    </row>
    <row r="230" spans="1:95" s="5" customFormat="1" ht="14" x14ac:dyDescent="0.3">
      <c r="B230" s="16"/>
      <c r="C230" s="11"/>
      <c r="D230" s="11"/>
      <c r="E230" s="11"/>
      <c r="F230" s="11"/>
      <c r="G230" s="11"/>
      <c r="H230" s="11"/>
      <c r="I230" s="11"/>
      <c r="CC230" s="11"/>
    </row>
    <row r="231" spans="1:95" s="5" customFormat="1" ht="14" x14ac:dyDescent="0.3">
      <c r="B231" s="16"/>
      <c r="C231" s="11"/>
      <c r="D231" s="11"/>
      <c r="E231" s="11"/>
      <c r="F231" s="11"/>
      <c r="G231" s="11"/>
      <c r="H231" s="11"/>
      <c r="I231" s="11"/>
      <c r="CC231" s="11"/>
    </row>
    <row r="232" spans="1:95" s="5" customFormat="1" ht="14" x14ac:dyDescent="0.3">
      <c r="B232" s="18" t="s">
        <v>167</v>
      </c>
      <c r="C232" s="11"/>
      <c r="D232" s="11"/>
      <c r="E232" s="11"/>
      <c r="F232" s="11"/>
      <c r="G232" s="11"/>
      <c r="H232" s="11"/>
      <c r="I232" s="11"/>
      <c r="CC232" s="11"/>
    </row>
    <row r="233" spans="1:95" s="5" customFormat="1" ht="14" x14ac:dyDescent="0.3">
      <c r="B233" s="16" t="s">
        <v>91</v>
      </c>
      <c r="C233" s="11"/>
      <c r="D233" s="11"/>
      <c r="E233" s="11"/>
      <c r="F233" s="11"/>
      <c r="G233" s="11"/>
      <c r="H233" s="11"/>
      <c r="I233" s="11"/>
      <c r="CC233" s="11"/>
    </row>
    <row r="234" spans="1:95" s="5" customFormat="1" ht="14" x14ac:dyDescent="0.3">
      <c r="B234" s="18" t="s">
        <v>92</v>
      </c>
      <c r="C234" s="11"/>
      <c r="D234" s="11"/>
      <c r="E234" s="11"/>
      <c r="F234" s="11"/>
      <c r="G234" s="11"/>
      <c r="H234" s="11"/>
      <c r="I234" s="11"/>
      <c r="CC234" s="11"/>
    </row>
    <row r="235" spans="1:95" s="22" customFormat="1" ht="14" x14ac:dyDescent="0.3">
      <c r="A235" s="22" t="str">
        <f>"146"</f>
        <v>146</v>
      </c>
      <c r="B235" s="23" t="s">
        <v>150</v>
      </c>
      <c r="C235" s="24" t="str">
        <f>"200"</f>
        <v>200</v>
      </c>
      <c r="D235" s="24">
        <v>4.07</v>
      </c>
      <c r="E235" s="24">
        <v>0.91</v>
      </c>
      <c r="F235" s="24">
        <v>6.34</v>
      </c>
      <c r="G235" s="24">
        <v>0</v>
      </c>
      <c r="H235" s="24">
        <v>28.9</v>
      </c>
      <c r="I235" s="24">
        <v>187.39081199999998</v>
      </c>
      <c r="J235" s="22">
        <v>4.43</v>
      </c>
      <c r="K235" s="22">
        <v>0.18</v>
      </c>
      <c r="L235" s="22">
        <v>4.43</v>
      </c>
      <c r="M235" s="22">
        <v>0</v>
      </c>
      <c r="N235" s="22">
        <v>3.38</v>
      </c>
      <c r="O235" s="22">
        <v>23.34</v>
      </c>
      <c r="P235" s="22">
        <v>2.1800000000000002</v>
      </c>
      <c r="Q235" s="22">
        <v>0</v>
      </c>
      <c r="R235" s="22">
        <v>0</v>
      </c>
      <c r="S235" s="22">
        <v>0.37</v>
      </c>
      <c r="T235" s="22">
        <v>2.11</v>
      </c>
      <c r="U235" s="22">
        <v>0</v>
      </c>
      <c r="V235" s="22">
        <v>894.19</v>
      </c>
      <c r="W235" s="22">
        <v>47.47</v>
      </c>
      <c r="X235" s="22">
        <v>37.869999999999997</v>
      </c>
      <c r="Y235" s="22">
        <v>110.93</v>
      </c>
      <c r="Z235" s="22">
        <v>1.38</v>
      </c>
      <c r="AA235" s="22">
        <v>28.38</v>
      </c>
      <c r="AB235" s="22">
        <v>51.04</v>
      </c>
      <c r="AC235" s="22">
        <v>57.44</v>
      </c>
      <c r="AD235" s="22">
        <v>0.24</v>
      </c>
      <c r="AE235" s="22">
        <v>0.16</v>
      </c>
      <c r="AF235" s="22">
        <v>0.14000000000000001</v>
      </c>
      <c r="AG235" s="22">
        <v>1.8</v>
      </c>
      <c r="AH235" s="22">
        <v>3.33</v>
      </c>
      <c r="AI235" s="22">
        <v>13.84</v>
      </c>
      <c r="AJ235" s="22">
        <v>0</v>
      </c>
      <c r="AK235" s="22">
        <v>41.9</v>
      </c>
      <c r="AL235" s="22">
        <v>65.94</v>
      </c>
      <c r="AM235" s="22">
        <v>83.46</v>
      </c>
      <c r="AN235" s="22">
        <v>98.29</v>
      </c>
      <c r="AO235" s="22">
        <v>16.8</v>
      </c>
      <c r="AP235" s="22">
        <v>66.27</v>
      </c>
      <c r="AQ235" s="22">
        <v>33.92</v>
      </c>
      <c r="AR235" s="22">
        <v>67.61</v>
      </c>
      <c r="AS235" s="22">
        <v>94.68</v>
      </c>
      <c r="AT235" s="22">
        <v>258.24</v>
      </c>
      <c r="AU235" s="22">
        <v>114.89</v>
      </c>
      <c r="AV235" s="22">
        <v>23.95</v>
      </c>
      <c r="AW235" s="22">
        <v>66.89</v>
      </c>
      <c r="AX235" s="22">
        <v>359.48</v>
      </c>
      <c r="AY235" s="22">
        <v>0</v>
      </c>
      <c r="AZ235" s="22">
        <v>50.2</v>
      </c>
      <c r="BA235" s="22">
        <v>45.64</v>
      </c>
      <c r="BB235" s="22">
        <v>49.93</v>
      </c>
      <c r="BC235" s="22">
        <v>21.29</v>
      </c>
      <c r="BD235" s="22">
        <v>0.23</v>
      </c>
      <c r="BE235" s="22">
        <v>0.05</v>
      </c>
      <c r="BF235" s="22">
        <v>0.04</v>
      </c>
      <c r="BG235" s="22">
        <v>0.12</v>
      </c>
      <c r="BH235" s="22">
        <v>0.15</v>
      </c>
      <c r="BI235" s="22">
        <v>0.49</v>
      </c>
      <c r="BJ235" s="22">
        <v>0</v>
      </c>
      <c r="BK235" s="22">
        <v>1.62</v>
      </c>
      <c r="BL235" s="22">
        <v>0</v>
      </c>
      <c r="BM235" s="22">
        <v>0.49</v>
      </c>
      <c r="BN235" s="22">
        <v>0</v>
      </c>
      <c r="BO235" s="22">
        <v>0</v>
      </c>
      <c r="BP235" s="22">
        <v>0</v>
      </c>
      <c r="BQ235" s="22">
        <v>0</v>
      </c>
      <c r="BR235" s="22">
        <v>0.18</v>
      </c>
      <c r="BS235" s="22">
        <v>1.64</v>
      </c>
      <c r="BT235" s="22">
        <v>0</v>
      </c>
      <c r="BU235" s="22">
        <v>0</v>
      </c>
      <c r="BV235" s="22">
        <v>0.2</v>
      </c>
      <c r="BW235" s="22">
        <v>0</v>
      </c>
      <c r="BX235" s="22">
        <v>0</v>
      </c>
      <c r="BY235" s="22">
        <v>0</v>
      </c>
      <c r="BZ235" s="22">
        <v>0</v>
      </c>
      <c r="CA235" s="22">
        <v>0</v>
      </c>
      <c r="CB235" s="22">
        <v>162.22999999999999</v>
      </c>
      <c r="CC235" s="24">
        <v>0</v>
      </c>
      <c r="CE235" s="22">
        <v>36.89</v>
      </c>
      <c r="CG235" s="22">
        <v>0</v>
      </c>
      <c r="CH235" s="22">
        <v>0</v>
      </c>
      <c r="CI235" s="22">
        <v>0</v>
      </c>
      <c r="CJ235" s="22">
        <v>0</v>
      </c>
      <c r="CK235" s="22">
        <v>0</v>
      </c>
      <c r="CL235" s="22">
        <v>0</v>
      </c>
      <c r="CM235" s="22">
        <v>0</v>
      </c>
      <c r="CN235" s="22">
        <v>0</v>
      </c>
      <c r="CO235" s="22">
        <v>0</v>
      </c>
      <c r="CP235" s="22">
        <v>0</v>
      </c>
      <c r="CQ235" s="22">
        <v>0</v>
      </c>
    </row>
    <row r="236" spans="1:95" s="22" customFormat="1" ht="14" x14ac:dyDescent="0.3">
      <c r="A236" s="22" t="str">
        <f>"99"</f>
        <v>99</v>
      </c>
      <c r="B236" s="23" t="s">
        <v>143</v>
      </c>
      <c r="C236" s="24" t="str">
        <f>"100"</f>
        <v>100</v>
      </c>
      <c r="D236" s="24">
        <v>8.85</v>
      </c>
      <c r="E236" s="24">
        <v>7.22</v>
      </c>
      <c r="F236" s="24">
        <v>9.1199999999999992</v>
      </c>
      <c r="G236" s="24">
        <v>0</v>
      </c>
      <c r="H236" s="24">
        <v>12.5</v>
      </c>
      <c r="I236" s="24">
        <v>167.36961303259258</v>
      </c>
      <c r="J236" s="22">
        <v>2.08</v>
      </c>
      <c r="K236" s="22">
        <v>2.17</v>
      </c>
      <c r="L236" s="22">
        <v>2.08</v>
      </c>
      <c r="M236" s="22">
        <v>0</v>
      </c>
      <c r="N236" s="22">
        <v>1.61</v>
      </c>
      <c r="O236" s="22">
        <v>10.16</v>
      </c>
      <c r="P236" s="22">
        <v>0.73</v>
      </c>
      <c r="Q236" s="22">
        <v>0</v>
      </c>
      <c r="R236" s="22">
        <v>0</v>
      </c>
      <c r="S236" s="22">
        <v>0.21</v>
      </c>
      <c r="T236" s="22">
        <v>0.85</v>
      </c>
      <c r="U236" s="22">
        <v>26.34</v>
      </c>
      <c r="V236" s="22">
        <v>182.8</v>
      </c>
      <c r="W236" s="22">
        <v>29.19</v>
      </c>
      <c r="X236" s="22">
        <v>18.43</v>
      </c>
      <c r="Y236" s="22">
        <v>93.34</v>
      </c>
      <c r="Z236" s="22">
        <v>0.85</v>
      </c>
      <c r="AA236" s="22">
        <v>7.99</v>
      </c>
      <c r="AB236" s="22">
        <v>27.31</v>
      </c>
      <c r="AC236" s="22">
        <v>27.51</v>
      </c>
      <c r="AD236" s="22">
        <v>1.83</v>
      </c>
      <c r="AE236" s="22">
        <v>0.03</v>
      </c>
      <c r="AF236" s="22">
        <v>7.0000000000000007E-2</v>
      </c>
      <c r="AG236" s="22">
        <v>1.51</v>
      </c>
      <c r="AH236" s="22">
        <v>0.88</v>
      </c>
      <c r="AI236" s="22">
        <v>0.11</v>
      </c>
      <c r="AJ236" s="22">
        <v>0</v>
      </c>
      <c r="AK236" s="22">
        <v>13.47</v>
      </c>
      <c r="AL236" s="22">
        <v>12.3</v>
      </c>
      <c r="AM236" s="22">
        <v>23.05</v>
      </c>
      <c r="AN236" s="22">
        <v>7.15</v>
      </c>
      <c r="AO236" s="22">
        <v>4.38</v>
      </c>
      <c r="AP236" s="22">
        <v>8.9</v>
      </c>
      <c r="AQ236" s="22">
        <v>2.86</v>
      </c>
      <c r="AR236" s="22">
        <v>14.3</v>
      </c>
      <c r="AS236" s="22">
        <v>9.44</v>
      </c>
      <c r="AT236" s="22">
        <v>11.44</v>
      </c>
      <c r="AU236" s="22">
        <v>9.7200000000000006</v>
      </c>
      <c r="AV236" s="22">
        <v>5.72</v>
      </c>
      <c r="AW236" s="22">
        <v>10.01</v>
      </c>
      <c r="AX236" s="22">
        <v>88.1</v>
      </c>
      <c r="AY236" s="22">
        <v>0</v>
      </c>
      <c r="AZ236" s="22">
        <v>27.74</v>
      </c>
      <c r="BA236" s="22">
        <v>14.3</v>
      </c>
      <c r="BB236" s="22">
        <v>7.15</v>
      </c>
      <c r="BC236" s="22">
        <v>5.72</v>
      </c>
      <c r="BD236" s="22">
        <v>0</v>
      </c>
      <c r="BE236" s="22">
        <v>0</v>
      </c>
      <c r="BF236" s="22">
        <v>0</v>
      </c>
      <c r="BG236" s="22">
        <v>0</v>
      </c>
      <c r="BH236" s="22">
        <v>0</v>
      </c>
      <c r="BI236" s="22">
        <v>0</v>
      </c>
      <c r="BJ236" s="22">
        <v>0</v>
      </c>
      <c r="BK236" s="22">
        <v>0.2</v>
      </c>
      <c r="BL236" s="22">
        <v>0</v>
      </c>
      <c r="BM236" s="22">
        <v>0.13</v>
      </c>
      <c r="BN236" s="22">
        <v>0.01</v>
      </c>
      <c r="BO236" s="22">
        <v>0.02</v>
      </c>
      <c r="BP236" s="22">
        <v>0</v>
      </c>
      <c r="BQ236" s="22">
        <v>0</v>
      </c>
      <c r="BR236" s="22">
        <v>0</v>
      </c>
      <c r="BS236" s="22">
        <v>0.75</v>
      </c>
      <c r="BT236" s="22">
        <v>0</v>
      </c>
      <c r="BU236" s="22">
        <v>0</v>
      </c>
      <c r="BV236" s="22">
        <v>1.88</v>
      </c>
      <c r="BW236" s="22">
        <v>0</v>
      </c>
      <c r="BX236" s="22">
        <v>0</v>
      </c>
      <c r="BY236" s="22">
        <v>0</v>
      </c>
      <c r="BZ236" s="22">
        <v>0</v>
      </c>
      <c r="CA236" s="22">
        <v>0</v>
      </c>
      <c r="CB236" s="22">
        <v>88.64</v>
      </c>
      <c r="CC236" s="24">
        <v>0</v>
      </c>
      <c r="CE236" s="22">
        <v>12.54</v>
      </c>
      <c r="CG236" s="22">
        <v>0</v>
      </c>
      <c r="CH236" s="22">
        <v>0</v>
      </c>
      <c r="CI236" s="22">
        <v>0</v>
      </c>
      <c r="CJ236" s="22">
        <v>0</v>
      </c>
      <c r="CK236" s="22">
        <v>0</v>
      </c>
      <c r="CL236" s="22">
        <v>0</v>
      </c>
      <c r="CM236" s="22">
        <v>0</v>
      </c>
      <c r="CN236" s="22">
        <v>0</v>
      </c>
      <c r="CO236" s="22">
        <v>0</v>
      </c>
      <c r="CP236" s="22">
        <v>0</v>
      </c>
      <c r="CQ236" s="22">
        <v>0</v>
      </c>
    </row>
    <row r="237" spans="1:95" s="22" customFormat="1" ht="28" x14ac:dyDescent="0.3">
      <c r="A237" s="22" t="str">
        <f>"-"</f>
        <v>-</v>
      </c>
      <c r="B237" s="23" t="s">
        <v>94</v>
      </c>
      <c r="C237" s="24" t="str">
        <f>"50"</f>
        <v>50</v>
      </c>
      <c r="D237" s="24">
        <v>3.8</v>
      </c>
      <c r="E237" s="24">
        <v>0</v>
      </c>
      <c r="F237" s="24">
        <v>0.4</v>
      </c>
      <c r="G237" s="24">
        <v>0.4</v>
      </c>
      <c r="H237" s="24">
        <v>25.9</v>
      </c>
      <c r="I237" s="24">
        <v>122.60499999999999</v>
      </c>
      <c r="J237" s="22">
        <v>0.1</v>
      </c>
      <c r="K237" s="22">
        <v>0</v>
      </c>
      <c r="L237" s="22">
        <v>0</v>
      </c>
      <c r="M237" s="22">
        <v>0</v>
      </c>
      <c r="N237" s="22">
        <v>0.35</v>
      </c>
      <c r="O237" s="22">
        <v>24.25</v>
      </c>
      <c r="P237" s="22">
        <v>1.3</v>
      </c>
      <c r="Q237" s="22">
        <v>0</v>
      </c>
      <c r="R237" s="22">
        <v>0</v>
      </c>
      <c r="S237" s="22">
        <v>0.15</v>
      </c>
      <c r="T237" s="22">
        <v>0.85</v>
      </c>
      <c r="U237" s="22">
        <v>249.5</v>
      </c>
      <c r="V237" s="22">
        <v>46.5</v>
      </c>
      <c r="W237" s="22">
        <v>10</v>
      </c>
      <c r="X237" s="22">
        <v>7</v>
      </c>
      <c r="Y237" s="22">
        <v>32.5</v>
      </c>
      <c r="Z237" s="22">
        <v>0.55000000000000004</v>
      </c>
      <c r="AA237" s="22">
        <v>0</v>
      </c>
      <c r="AB237" s="22">
        <v>0</v>
      </c>
      <c r="AC237" s="22">
        <v>0</v>
      </c>
      <c r="AD237" s="22">
        <v>0.55000000000000004</v>
      </c>
      <c r="AE237" s="22">
        <v>0.06</v>
      </c>
      <c r="AF237" s="22">
        <v>0.02</v>
      </c>
      <c r="AG237" s="22">
        <v>0.45</v>
      </c>
      <c r="AH237" s="22">
        <v>1.1000000000000001</v>
      </c>
      <c r="AI237" s="22">
        <v>0</v>
      </c>
      <c r="AJ237" s="22">
        <v>0</v>
      </c>
      <c r="AK237" s="22">
        <v>174</v>
      </c>
      <c r="AL237" s="22">
        <v>159</v>
      </c>
      <c r="AM237" s="22">
        <v>297</v>
      </c>
      <c r="AN237" s="22">
        <v>94.5</v>
      </c>
      <c r="AO237" s="22">
        <v>57</v>
      </c>
      <c r="AP237" s="22">
        <v>115.5</v>
      </c>
      <c r="AQ237" s="22">
        <v>37</v>
      </c>
      <c r="AR237" s="22">
        <v>184</v>
      </c>
      <c r="AS237" s="22">
        <v>121.5</v>
      </c>
      <c r="AT237" s="22">
        <v>147.5</v>
      </c>
      <c r="AU237" s="22">
        <v>126</v>
      </c>
      <c r="AV237" s="22">
        <v>74</v>
      </c>
      <c r="AW237" s="22">
        <v>129</v>
      </c>
      <c r="AX237" s="22">
        <v>1127</v>
      </c>
      <c r="AY237" s="22">
        <v>0</v>
      </c>
      <c r="AZ237" s="22">
        <v>354.5</v>
      </c>
      <c r="BA237" s="22">
        <v>184</v>
      </c>
      <c r="BB237" s="22">
        <v>93.5</v>
      </c>
      <c r="BC237" s="22">
        <v>73.5</v>
      </c>
      <c r="BD237" s="22">
        <v>0</v>
      </c>
      <c r="BE237" s="22">
        <v>0</v>
      </c>
      <c r="BF237" s="22">
        <v>0</v>
      </c>
      <c r="BG237" s="22">
        <v>0</v>
      </c>
      <c r="BH237" s="22">
        <v>0</v>
      </c>
      <c r="BI237" s="22">
        <v>0.05</v>
      </c>
      <c r="BJ237" s="22">
        <v>0</v>
      </c>
      <c r="BK237" s="22">
        <v>0.01</v>
      </c>
      <c r="BL237" s="22">
        <v>0</v>
      </c>
      <c r="BM237" s="22">
        <v>0</v>
      </c>
      <c r="BN237" s="22">
        <v>0.05</v>
      </c>
      <c r="BO237" s="22">
        <v>0</v>
      </c>
      <c r="BP237" s="22">
        <v>0</v>
      </c>
      <c r="BQ237" s="22">
        <v>0</v>
      </c>
      <c r="BR237" s="22">
        <v>0.01</v>
      </c>
      <c r="BS237" s="22">
        <v>0.04</v>
      </c>
      <c r="BT237" s="22">
        <v>0</v>
      </c>
      <c r="BU237" s="22">
        <v>0</v>
      </c>
      <c r="BV237" s="22">
        <v>0.18</v>
      </c>
      <c r="BW237" s="22">
        <v>0.01</v>
      </c>
      <c r="BX237" s="22">
        <v>0</v>
      </c>
      <c r="BY237" s="22">
        <v>0</v>
      </c>
      <c r="BZ237" s="22">
        <v>0</v>
      </c>
      <c r="CA237" s="22">
        <v>0</v>
      </c>
      <c r="CB237" s="22">
        <v>18.899999999999999</v>
      </c>
      <c r="CC237" s="24">
        <v>0</v>
      </c>
      <c r="CE237" s="22">
        <v>0</v>
      </c>
      <c r="CG237" s="22">
        <v>0</v>
      </c>
      <c r="CH237" s="22">
        <v>0</v>
      </c>
      <c r="CI237" s="22">
        <v>0</v>
      </c>
      <c r="CJ237" s="22">
        <v>0</v>
      </c>
      <c r="CK237" s="22">
        <v>0</v>
      </c>
      <c r="CL237" s="22">
        <v>0</v>
      </c>
      <c r="CM237" s="22">
        <v>0</v>
      </c>
      <c r="CN237" s="22">
        <v>0</v>
      </c>
      <c r="CO237" s="22">
        <v>0</v>
      </c>
      <c r="CP237" s="22">
        <v>0</v>
      </c>
      <c r="CQ237" s="22">
        <v>0</v>
      </c>
    </row>
    <row r="238" spans="1:95" s="19" customFormat="1" ht="14" x14ac:dyDescent="0.3">
      <c r="A238" s="19" t="str">
        <f>"-"</f>
        <v>-</v>
      </c>
      <c r="B238" s="20" t="s">
        <v>168</v>
      </c>
      <c r="C238" s="21" t="str">
        <f>"200"</f>
        <v>200</v>
      </c>
      <c r="D238" s="21">
        <v>1</v>
      </c>
      <c r="E238" s="21">
        <v>0</v>
      </c>
      <c r="F238" s="21">
        <v>0.2</v>
      </c>
      <c r="G238" s="21">
        <v>0</v>
      </c>
      <c r="H238" s="21">
        <v>20.6</v>
      </c>
      <c r="I238" s="21">
        <v>86.47999999999999</v>
      </c>
      <c r="J238" s="19">
        <v>0</v>
      </c>
      <c r="K238" s="19">
        <v>0</v>
      </c>
      <c r="L238" s="19">
        <v>0</v>
      </c>
      <c r="M238" s="19">
        <v>0</v>
      </c>
      <c r="N238" s="19">
        <v>19.8</v>
      </c>
      <c r="O238" s="19">
        <v>0.4</v>
      </c>
      <c r="P238" s="19">
        <v>0.4</v>
      </c>
      <c r="Q238" s="19">
        <v>0</v>
      </c>
      <c r="R238" s="19">
        <v>0</v>
      </c>
      <c r="S238" s="19">
        <v>1</v>
      </c>
      <c r="T238" s="19">
        <v>0.6</v>
      </c>
      <c r="U238" s="19">
        <v>12</v>
      </c>
      <c r="V238" s="19">
        <v>240</v>
      </c>
      <c r="W238" s="19">
        <v>14</v>
      </c>
      <c r="X238" s="19">
        <v>8</v>
      </c>
      <c r="Y238" s="19">
        <v>14</v>
      </c>
      <c r="Z238" s="19">
        <v>2.8</v>
      </c>
      <c r="AA238" s="19">
        <v>0</v>
      </c>
      <c r="AB238" s="19">
        <v>0</v>
      </c>
      <c r="AC238" s="19">
        <v>0</v>
      </c>
      <c r="AD238" s="19">
        <v>0.2</v>
      </c>
      <c r="AE238" s="19">
        <v>0.02</v>
      </c>
      <c r="AF238" s="19">
        <v>0.02</v>
      </c>
      <c r="AG238" s="19">
        <v>0.2</v>
      </c>
      <c r="AH238" s="19">
        <v>0.4</v>
      </c>
      <c r="AI238" s="19">
        <v>4</v>
      </c>
      <c r="AJ238" s="19">
        <v>0.4</v>
      </c>
      <c r="AK238" s="19">
        <v>16</v>
      </c>
      <c r="AL238" s="19">
        <v>20</v>
      </c>
      <c r="AM238" s="19">
        <v>28</v>
      </c>
      <c r="AN238" s="19">
        <v>28</v>
      </c>
      <c r="AO238" s="19">
        <v>4</v>
      </c>
      <c r="AP238" s="19">
        <v>16</v>
      </c>
      <c r="AQ238" s="19">
        <v>4</v>
      </c>
      <c r="AR238" s="19">
        <v>14</v>
      </c>
      <c r="AS238" s="19">
        <v>26</v>
      </c>
      <c r="AT238" s="19">
        <v>16</v>
      </c>
      <c r="AU238" s="19">
        <v>116</v>
      </c>
      <c r="AV238" s="19">
        <v>10</v>
      </c>
      <c r="AW238" s="19">
        <v>22</v>
      </c>
      <c r="AX238" s="19">
        <v>64</v>
      </c>
      <c r="AY238" s="19">
        <v>0</v>
      </c>
      <c r="AZ238" s="19">
        <v>20</v>
      </c>
      <c r="BA238" s="19">
        <v>24</v>
      </c>
      <c r="BB238" s="19">
        <v>10</v>
      </c>
      <c r="BC238" s="19">
        <v>8</v>
      </c>
      <c r="BD238" s="19">
        <v>0</v>
      </c>
      <c r="BE238" s="19">
        <v>0</v>
      </c>
      <c r="BF238" s="19">
        <v>0</v>
      </c>
      <c r="BG238" s="19">
        <v>0</v>
      </c>
      <c r="BH238" s="19">
        <v>0</v>
      </c>
      <c r="BI238" s="19">
        <v>0</v>
      </c>
      <c r="BJ238" s="19">
        <v>0</v>
      </c>
      <c r="BK238" s="19">
        <v>0</v>
      </c>
      <c r="BL238" s="19">
        <v>0</v>
      </c>
      <c r="BM238" s="19">
        <v>0</v>
      </c>
      <c r="BN238" s="19">
        <v>0</v>
      </c>
      <c r="BO238" s="19">
        <v>0</v>
      </c>
      <c r="BP238" s="19">
        <v>0</v>
      </c>
      <c r="BQ238" s="19">
        <v>0</v>
      </c>
      <c r="BR238" s="19">
        <v>0</v>
      </c>
      <c r="BS238" s="19">
        <v>0</v>
      </c>
      <c r="BT238" s="19">
        <v>0</v>
      </c>
      <c r="BU238" s="19">
        <v>0</v>
      </c>
      <c r="BV238" s="19">
        <v>0</v>
      </c>
      <c r="BW238" s="19">
        <v>0</v>
      </c>
      <c r="BX238" s="19">
        <v>0</v>
      </c>
      <c r="BY238" s="19">
        <v>0</v>
      </c>
      <c r="BZ238" s="19">
        <v>0</v>
      </c>
      <c r="CA238" s="19">
        <v>0</v>
      </c>
      <c r="CB238" s="19">
        <v>176.2</v>
      </c>
      <c r="CC238" s="21">
        <v>0</v>
      </c>
      <c r="CE238" s="19">
        <v>0</v>
      </c>
      <c r="CG238" s="19">
        <v>0</v>
      </c>
      <c r="CH238" s="19">
        <v>0</v>
      </c>
      <c r="CI238" s="19">
        <v>0</v>
      </c>
      <c r="CJ238" s="19">
        <v>0</v>
      </c>
      <c r="CK238" s="19">
        <v>0</v>
      </c>
      <c r="CL238" s="19">
        <v>0</v>
      </c>
      <c r="CM238" s="19">
        <v>0</v>
      </c>
      <c r="CN238" s="19">
        <v>0</v>
      </c>
      <c r="CO238" s="19">
        <v>0</v>
      </c>
      <c r="CP238" s="19">
        <v>0</v>
      </c>
      <c r="CQ238" s="19">
        <v>0</v>
      </c>
    </row>
    <row r="239" spans="1:95" s="27" customFormat="1" ht="14" x14ac:dyDescent="0.3">
      <c r="B239" s="25" t="s">
        <v>96</v>
      </c>
      <c r="C239" s="26"/>
      <c r="D239" s="26">
        <v>17.71</v>
      </c>
      <c r="E239" s="26">
        <v>8.1199999999999992</v>
      </c>
      <c r="F239" s="26">
        <v>16.07</v>
      </c>
      <c r="G239" s="26">
        <v>0.4</v>
      </c>
      <c r="H239" s="26">
        <v>87.91</v>
      </c>
      <c r="I239" s="26">
        <v>563.85</v>
      </c>
      <c r="J239" s="27">
        <v>6.61</v>
      </c>
      <c r="K239" s="27">
        <v>2.34</v>
      </c>
      <c r="L239" s="27">
        <v>6.51</v>
      </c>
      <c r="M239" s="27">
        <v>0</v>
      </c>
      <c r="N239" s="27">
        <v>25.14</v>
      </c>
      <c r="O239" s="27">
        <v>58.15</v>
      </c>
      <c r="P239" s="27">
        <v>4.6100000000000003</v>
      </c>
      <c r="Q239" s="27">
        <v>0</v>
      </c>
      <c r="R239" s="27">
        <v>0</v>
      </c>
      <c r="S239" s="27">
        <v>1.74</v>
      </c>
      <c r="T239" s="27">
        <v>4.41</v>
      </c>
      <c r="U239" s="27">
        <v>287.83999999999997</v>
      </c>
      <c r="V239" s="27">
        <v>1363.49</v>
      </c>
      <c r="W239" s="27">
        <v>100.65</v>
      </c>
      <c r="X239" s="27">
        <v>71.3</v>
      </c>
      <c r="Y239" s="27">
        <v>250.77</v>
      </c>
      <c r="Z239" s="27">
        <v>5.57</v>
      </c>
      <c r="AA239" s="27">
        <v>36.369999999999997</v>
      </c>
      <c r="AB239" s="27">
        <v>78.349999999999994</v>
      </c>
      <c r="AC239" s="27">
        <v>84.95</v>
      </c>
      <c r="AD239" s="27">
        <v>2.82</v>
      </c>
      <c r="AE239" s="27">
        <v>0.26</v>
      </c>
      <c r="AF239" s="27">
        <v>0.24</v>
      </c>
      <c r="AG239" s="27">
        <v>3.96</v>
      </c>
      <c r="AH239" s="27">
        <v>5.71</v>
      </c>
      <c r="AI239" s="27">
        <v>17.95</v>
      </c>
      <c r="AJ239" s="27">
        <v>0.4</v>
      </c>
      <c r="AK239" s="27">
        <v>245.37</v>
      </c>
      <c r="AL239" s="27">
        <v>257.24</v>
      </c>
      <c r="AM239" s="27">
        <v>431.52</v>
      </c>
      <c r="AN239" s="27">
        <v>227.94</v>
      </c>
      <c r="AO239" s="27">
        <v>82.17</v>
      </c>
      <c r="AP239" s="27">
        <v>206.67</v>
      </c>
      <c r="AQ239" s="27">
        <v>77.78</v>
      </c>
      <c r="AR239" s="27">
        <v>279.92</v>
      </c>
      <c r="AS239" s="27">
        <v>251.62</v>
      </c>
      <c r="AT239" s="27">
        <v>433.18</v>
      </c>
      <c r="AU239" s="27">
        <v>366.61</v>
      </c>
      <c r="AV239" s="27">
        <v>113.67</v>
      </c>
      <c r="AW239" s="27">
        <v>227.9</v>
      </c>
      <c r="AX239" s="27">
        <v>1638.58</v>
      </c>
      <c r="AY239" s="27">
        <v>0</v>
      </c>
      <c r="AZ239" s="27">
        <v>452.44</v>
      </c>
      <c r="BA239" s="27">
        <v>267.94</v>
      </c>
      <c r="BB239" s="27">
        <v>160.58000000000001</v>
      </c>
      <c r="BC239" s="27">
        <v>108.51</v>
      </c>
      <c r="BD239" s="27">
        <v>0.23</v>
      </c>
      <c r="BE239" s="27">
        <v>0.05</v>
      </c>
      <c r="BF239" s="27">
        <v>0.04</v>
      </c>
      <c r="BG239" s="27">
        <v>0.12</v>
      </c>
      <c r="BH239" s="27">
        <v>0.15</v>
      </c>
      <c r="BI239" s="27">
        <v>0.54</v>
      </c>
      <c r="BJ239" s="27">
        <v>0</v>
      </c>
      <c r="BK239" s="27">
        <v>1.83</v>
      </c>
      <c r="BL239" s="27">
        <v>0</v>
      </c>
      <c r="BM239" s="27">
        <v>0.62</v>
      </c>
      <c r="BN239" s="27">
        <v>0.05</v>
      </c>
      <c r="BO239" s="27">
        <v>0.02</v>
      </c>
      <c r="BP239" s="27">
        <v>0</v>
      </c>
      <c r="BQ239" s="27">
        <v>0</v>
      </c>
      <c r="BR239" s="27">
        <v>0.19</v>
      </c>
      <c r="BS239" s="27">
        <v>2.4300000000000002</v>
      </c>
      <c r="BT239" s="27">
        <v>0</v>
      </c>
      <c r="BU239" s="27">
        <v>0</v>
      </c>
      <c r="BV239" s="27">
        <v>2.2599999999999998</v>
      </c>
      <c r="BW239" s="27">
        <v>0.02</v>
      </c>
      <c r="BX239" s="27">
        <v>0</v>
      </c>
      <c r="BY239" s="27">
        <v>0</v>
      </c>
      <c r="BZ239" s="27">
        <v>0</v>
      </c>
      <c r="CA239" s="27">
        <v>0</v>
      </c>
      <c r="CB239" s="27">
        <v>445.97</v>
      </c>
      <c r="CC239" s="26">
        <f>SUM($CC$234:$CC$238)</f>
        <v>0</v>
      </c>
      <c r="CD239" s="27">
        <f>$I$239/$I$250*100</f>
        <v>40.450961683322447</v>
      </c>
      <c r="CE239" s="27">
        <v>49.43</v>
      </c>
      <c r="CG239" s="27">
        <v>0</v>
      </c>
      <c r="CH239" s="27">
        <v>0</v>
      </c>
      <c r="CI239" s="27">
        <v>0</v>
      </c>
      <c r="CJ239" s="27">
        <v>0</v>
      </c>
      <c r="CK239" s="27">
        <v>0</v>
      </c>
      <c r="CL239" s="27">
        <v>0</v>
      </c>
      <c r="CM239" s="27">
        <v>0</v>
      </c>
      <c r="CN239" s="27">
        <v>0</v>
      </c>
      <c r="CO239" s="27">
        <v>0</v>
      </c>
      <c r="CP239" s="27">
        <v>0</v>
      </c>
      <c r="CQ239" s="27">
        <v>0</v>
      </c>
    </row>
    <row r="240" spans="1:95" s="5" customFormat="1" ht="14" x14ac:dyDescent="0.3">
      <c r="B240" s="16" t="s">
        <v>97</v>
      </c>
      <c r="C240" s="11"/>
      <c r="D240" s="11" t="s">
        <v>98</v>
      </c>
      <c r="E240" s="11"/>
      <c r="F240" s="11" t="s">
        <v>99</v>
      </c>
      <c r="G240" s="11"/>
      <c r="H240" s="11" t="s">
        <v>100</v>
      </c>
      <c r="I240" s="11" t="s">
        <v>101</v>
      </c>
      <c r="AC240" s="5" t="s">
        <v>102</v>
      </c>
      <c r="AE240" s="5" t="s">
        <v>103</v>
      </c>
      <c r="AF240" s="5" t="s">
        <v>103</v>
      </c>
      <c r="AI240" s="5" t="s">
        <v>104</v>
      </c>
      <c r="CC240" s="11"/>
    </row>
    <row r="241" spans="1:95" s="5" customFormat="1" ht="14" x14ac:dyDescent="0.3">
      <c r="B241" s="18" t="s">
        <v>105</v>
      </c>
      <c r="C241" s="11"/>
      <c r="D241" s="11"/>
      <c r="E241" s="11"/>
      <c r="F241" s="11"/>
      <c r="G241" s="11"/>
      <c r="H241" s="11"/>
      <c r="I241" s="11"/>
      <c r="CC241" s="11"/>
    </row>
    <row r="242" spans="1:95" s="22" customFormat="1" ht="14" x14ac:dyDescent="0.3">
      <c r="A242" s="22" t="str">
        <f>"68"</f>
        <v>68</v>
      </c>
      <c r="B242" s="23" t="s">
        <v>169</v>
      </c>
      <c r="C242" s="24" t="str">
        <f>"300"</f>
        <v>300</v>
      </c>
      <c r="D242" s="24">
        <v>3.07</v>
      </c>
      <c r="E242" s="24">
        <v>0.76</v>
      </c>
      <c r="F242" s="24">
        <v>2.52</v>
      </c>
      <c r="G242" s="24">
        <v>0</v>
      </c>
      <c r="H242" s="24">
        <v>15.08</v>
      </c>
      <c r="I242" s="24">
        <v>93.873309825779984</v>
      </c>
      <c r="J242" s="22">
        <v>1.29</v>
      </c>
      <c r="K242" s="22">
        <v>0.06</v>
      </c>
      <c r="L242" s="22">
        <v>1.29</v>
      </c>
      <c r="M242" s="22">
        <v>0</v>
      </c>
      <c r="N242" s="22">
        <v>1.85</v>
      </c>
      <c r="O242" s="22">
        <v>12.02</v>
      </c>
      <c r="P242" s="22">
        <v>1.21</v>
      </c>
      <c r="Q242" s="22">
        <v>0</v>
      </c>
      <c r="R242" s="22">
        <v>0</v>
      </c>
      <c r="S242" s="22">
        <v>0.06</v>
      </c>
      <c r="T242" s="22">
        <v>1.42</v>
      </c>
      <c r="U242" s="22">
        <v>154.84</v>
      </c>
      <c r="V242" s="22">
        <v>67.42</v>
      </c>
      <c r="W242" s="22">
        <v>14.85</v>
      </c>
      <c r="X242" s="22">
        <v>8.6999999999999993</v>
      </c>
      <c r="Y242" s="22">
        <v>34.47</v>
      </c>
      <c r="Z242" s="22">
        <v>0.49</v>
      </c>
      <c r="AA242" s="22">
        <v>13.9</v>
      </c>
      <c r="AB242" s="22">
        <v>1161.3699999999999</v>
      </c>
      <c r="AC242" s="22">
        <v>255.67</v>
      </c>
      <c r="AD242" s="22">
        <v>0.1</v>
      </c>
      <c r="AE242" s="22">
        <v>0.03</v>
      </c>
      <c r="AF242" s="22">
        <v>0.03</v>
      </c>
      <c r="AG242" s="22">
        <v>0.27</v>
      </c>
      <c r="AH242" s="22">
        <v>0.2</v>
      </c>
      <c r="AI242" s="22">
        <v>0.72</v>
      </c>
      <c r="AJ242" s="22">
        <v>0</v>
      </c>
      <c r="AK242" s="22">
        <v>5.44</v>
      </c>
      <c r="AL242" s="22">
        <v>4.5199999999999996</v>
      </c>
      <c r="AM242" s="22">
        <v>6.03</v>
      </c>
      <c r="AN242" s="22">
        <v>4.92</v>
      </c>
      <c r="AO242" s="22">
        <v>1.26</v>
      </c>
      <c r="AP242" s="22">
        <v>4.29</v>
      </c>
      <c r="AQ242" s="22">
        <v>1.51</v>
      </c>
      <c r="AR242" s="22">
        <v>4.09</v>
      </c>
      <c r="AS242" s="22">
        <v>5.91</v>
      </c>
      <c r="AT242" s="22">
        <v>5</v>
      </c>
      <c r="AU242" s="22">
        <v>16.05</v>
      </c>
      <c r="AV242" s="22">
        <v>2.1</v>
      </c>
      <c r="AW242" s="22">
        <v>3.62</v>
      </c>
      <c r="AX242" s="22">
        <v>28.54</v>
      </c>
      <c r="AY242" s="22">
        <v>0</v>
      </c>
      <c r="AZ242" s="22">
        <v>4.0599999999999996</v>
      </c>
      <c r="BA242" s="22">
        <v>4.49</v>
      </c>
      <c r="BB242" s="22">
        <v>2.62</v>
      </c>
      <c r="BC242" s="22">
        <v>1.49</v>
      </c>
      <c r="BD242" s="22">
        <v>0.08</v>
      </c>
      <c r="BE242" s="22">
        <v>0.02</v>
      </c>
      <c r="BF242" s="22">
        <v>0.02</v>
      </c>
      <c r="BG242" s="22">
        <v>0.04</v>
      </c>
      <c r="BH242" s="22">
        <v>0.05</v>
      </c>
      <c r="BI242" s="22">
        <v>0.17</v>
      </c>
      <c r="BJ242" s="22">
        <v>0</v>
      </c>
      <c r="BK242" s="22">
        <v>0.52</v>
      </c>
      <c r="BL242" s="22">
        <v>0</v>
      </c>
      <c r="BM242" s="22">
        <v>0.16</v>
      </c>
      <c r="BN242" s="22">
        <v>0</v>
      </c>
      <c r="BO242" s="22">
        <v>0</v>
      </c>
      <c r="BP242" s="22">
        <v>0</v>
      </c>
      <c r="BQ242" s="22">
        <v>0</v>
      </c>
      <c r="BR242" s="22">
        <v>0.06</v>
      </c>
      <c r="BS242" s="22">
        <v>0.48</v>
      </c>
      <c r="BT242" s="22">
        <v>0</v>
      </c>
      <c r="BU242" s="22">
        <v>0</v>
      </c>
      <c r="BV242" s="22">
        <v>0.03</v>
      </c>
      <c r="BW242" s="22">
        <v>0</v>
      </c>
      <c r="BX242" s="22">
        <v>0</v>
      </c>
      <c r="BY242" s="22">
        <v>0</v>
      </c>
      <c r="BZ242" s="22">
        <v>0</v>
      </c>
      <c r="CA242" s="22">
        <v>0</v>
      </c>
      <c r="CB242" s="22">
        <v>309.26</v>
      </c>
      <c r="CC242" s="24">
        <v>0</v>
      </c>
      <c r="CE242" s="22">
        <v>207.46</v>
      </c>
      <c r="CG242" s="22">
        <v>0</v>
      </c>
      <c r="CH242" s="22">
        <v>0</v>
      </c>
      <c r="CI242" s="22">
        <v>0</v>
      </c>
      <c r="CJ242" s="22">
        <v>0</v>
      </c>
      <c r="CK242" s="22">
        <v>0</v>
      </c>
      <c r="CL242" s="22">
        <v>0</v>
      </c>
      <c r="CM242" s="22">
        <v>0</v>
      </c>
      <c r="CN242" s="22">
        <v>0</v>
      </c>
      <c r="CO242" s="22">
        <v>0</v>
      </c>
      <c r="CP242" s="22">
        <v>0</v>
      </c>
      <c r="CQ242" s="22">
        <v>1</v>
      </c>
    </row>
    <row r="243" spans="1:95" s="22" customFormat="1" ht="14" x14ac:dyDescent="0.3">
      <c r="A243" s="22" t="str">
        <f>"135"</f>
        <v>135</v>
      </c>
      <c r="B243" s="23" t="s">
        <v>93</v>
      </c>
      <c r="C243" s="24" t="str">
        <f>"120"</f>
        <v>120</v>
      </c>
      <c r="D243" s="24">
        <v>16.29</v>
      </c>
      <c r="E243" s="24">
        <v>11.67</v>
      </c>
      <c r="F243" s="24">
        <v>15.78</v>
      </c>
      <c r="G243" s="24">
        <v>0</v>
      </c>
      <c r="H243" s="24">
        <v>9.44</v>
      </c>
      <c r="I243" s="24">
        <v>244.79862099947331</v>
      </c>
      <c r="J243" s="22">
        <v>5.81</v>
      </c>
      <c r="K243" s="22">
        <v>7.0000000000000007E-2</v>
      </c>
      <c r="L243" s="22">
        <v>5.81</v>
      </c>
      <c r="M243" s="22">
        <v>0</v>
      </c>
      <c r="N243" s="22">
        <v>1.49</v>
      </c>
      <c r="O243" s="22">
        <v>7.44</v>
      </c>
      <c r="P243" s="22">
        <v>0.52</v>
      </c>
      <c r="Q243" s="22">
        <v>0</v>
      </c>
      <c r="R243" s="22">
        <v>0</v>
      </c>
      <c r="S243" s="22">
        <v>0.15</v>
      </c>
      <c r="T243" s="22">
        <v>0.92</v>
      </c>
      <c r="U243" s="22">
        <v>112.4</v>
      </c>
      <c r="V243" s="22">
        <v>140.47999999999999</v>
      </c>
      <c r="W243" s="22">
        <v>37.5</v>
      </c>
      <c r="X243" s="22">
        <v>15.06</v>
      </c>
      <c r="Y243" s="22">
        <v>105.47</v>
      </c>
      <c r="Z243" s="22">
        <v>1.01</v>
      </c>
      <c r="AA243" s="22">
        <v>28.61</v>
      </c>
      <c r="AB243" s="22">
        <v>17.22</v>
      </c>
      <c r="AC243" s="22">
        <v>84.07</v>
      </c>
      <c r="AD243" s="22">
        <v>0.63</v>
      </c>
      <c r="AE243" s="22">
        <v>0.04</v>
      </c>
      <c r="AF243" s="22">
        <v>0.09</v>
      </c>
      <c r="AG243" s="22">
        <v>3.11</v>
      </c>
      <c r="AH243" s="22">
        <v>8.19</v>
      </c>
      <c r="AI243" s="22">
        <v>0.22</v>
      </c>
      <c r="AJ243" s="22">
        <v>0</v>
      </c>
      <c r="AK243" s="22">
        <v>13.41</v>
      </c>
      <c r="AL243" s="22">
        <v>12.27</v>
      </c>
      <c r="AM243" s="22">
        <v>23</v>
      </c>
      <c r="AN243" s="22">
        <v>7.47</v>
      </c>
      <c r="AO243" s="22">
        <v>4.42</v>
      </c>
      <c r="AP243" s="22">
        <v>9.17</v>
      </c>
      <c r="AQ243" s="22">
        <v>3.38</v>
      </c>
      <c r="AR243" s="22">
        <v>14.19</v>
      </c>
      <c r="AS243" s="22">
        <v>9.49</v>
      </c>
      <c r="AT243" s="22">
        <v>11.23</v>
      </c>
      <c r="AU243" s="22">
        <v>10.1</v>
      </c>
      <c r="AV243" s="22">
        <v>5.96</v>
      </c>
      <c r="AW243" s="22">
        <v>9.86</v>
      </c>
      <c r="AX243" s="22">
        <v>85.66</v>
      </c>
      <c r="AY243" s="22">
        <v>0</v>
      </c>
      <c r="AZ243" s="22">
        <v>27.03</v>
      </c>
      <c r="BA243" s="22">
        <v>14.39</v>
      </c>
      <c r="BB243" s="22">
        <v>7.42</v>
      </c>
      <c r="BC243" s="22">
        <v>5.57</v>
      </c>
      <c r="BD243" s="22">
        <v>0.08</v>
      </c>
      <c r="BE243" s="22">
        <v>0.02</v>
      </c>
      <c r="BF243" s="22">
        <v>0.02</v>
      </c>
      <c r="BG243" s="22">
        <v>0.04</v>
      </c>
      <c r="BH243" s="22">
        <v>0.05</v>
      </c>
      <c r="BI243" s="22">
        <v>0.17</v>
      </c>
      <c r="BJ243" s="22">
        <v>0</v>
      </c>
      <c r="BK243" s="22">
        <v>0.54</v>
      </c>
      <c r="BL243" s="22">
        <v>0</v>
      </c>
      <c r="BM243" s="22">
        <v>0.16</v>
      </c>
      <c r="BN243" s="22">
        <v>0</v>
      </c>
      <c r="BO243" s="22">
        <v>0</v>
      </c>
      <c r="BP243" s="22">
        <v>0</v>
      </c>
      <c r="BQ243" s="22">
        <v>0</v>
      </c>
      <c r="BR243" s="22">
        <v>0.06</v>
      </c>
      <c r="BS243" s="22">
        <v>0.5</v>
      </c>
      <c r="BT243" s="22">
        <v>0</v>
      </c>
      <c r="BU243" s="22">
        <v>0</v>
      </c>
      <c r="BV243" s="22">
        <v>0.04</v>
      </c>
      <c r="BW243" s="22">
        <v>0</v>
      </c>
      <c r="BX243" s="22">
        <v>0</v>
      </c>
      <c r="BY243" s="22">
        <v>0</v>
      </c>
      <c r="BZ243" s="22">
        <v>0</v>
      </c>
      <c r="CA243" s="22">
        <v>0</v>
      </c>
      <c r="CB243" s="22">
        <v>90.23</v>
      </c>
      <c r="CC243" s="24">
        <v>0</v>
      </c>
      <c r="CE243" s="22">
        <v>31.48</v>
      </c>
      <c r="CG243" s="22">
        <v>0</v>
      </c>
      <c r="CH243" s="22">
        <v>0</v>
      </c>
      <c r="CI243" s="22">
        <v>0</v>
      </c>
      <c r="CJ243" s="22">
        <v>0</v>
      </c>
      <c r="CK243" s="22">
        <v>0</v>
      </c>
      <c r="CL243" s="22">
        <v>0</v>
      </c>
      <c r="CM243" s="22">
        <v>0</v>
      </c>
      <c r="CN243" s="22">
        <v>0</v>
      </c>
      <c r="CO243" s="22">
        <v>0</v>
      </c>
      <c r="CP243" s="22">
        <v>0</v>
      </c>
      <c r="CQ243" s="22">
        <v>0</v>
      </c>
    </row>
    <row r="244" spans="1:95" s="22" customFormat="1" ht="14" x14ac:dyDescent="0.3">
      <c r="A244" s="22" t="str">
        <f>""</f>
        <v/>
      </c>
      <c r="B244" s="23" t="s">
        <v>170</v>
      </c>
      <c r="C244" s="24" t="str">
        <f>"200"</f>
        <v>200</v>
      </c>
      <c r="D244" s="24">
        <v>4.84</v>
      </c>
      <c r="E244" s="24">
        <v>0.03</v>
      </c>
      <c r="F244" s="24">
        <v>6.35</v>
      </c>
      <c r="G244" s="24">
        <v>0</v>
      </c>
      <c r="H244" s="24">
        <v>51.75</v>
      </c>
      <c r="I244" s="24">
        <v>283.89666419183999</v>
      </c>
      <c r="J244" s="22">
        <v>3.96</v>
      </c>
      <c r="K244" s="22">
        <v>0.18</v>
      </c>
      <c r="L244" s="22">
        <v>3.96</v>
      </c>
      <c r="M244" s="22">
        <v>0</v>
      </c>
      <c r="N244" s="22">
        <v>0.86</v>
      </c>
      <c r="O244" s="22">
        <v>48.76</v>
      </c>
      <c r="P244" s="22">
        <v>2.13</v>
      </c>
      <c r="Q244" s="22">
        <v>0</v>
      </c>
      <c r="R244" s="22">
        <v>0</v>
      </c>
      <c r="S244" s="22">
        <v>0</v>
      </c>
      <c r="T244" s="22">
        <v>0.5</v>
      </c>
      <c r="U244" s="22">
        <v>0.49</v>
      </c>
      <c r="V244" s="22">
        <v>70.34</v>
      </c>
      <c r="W244" s="22">
        <v>6.99</v>
      </c>
      <c r="X244" s="22">
        <v>33.72</v>
      </c>
      <c r="Y244" s="22">
        <v>98.89</v>
      </c>
      <c r="Z244" s="22">
        <v>0.69</v>
      </c>
      <c r="AA244" s="22">
        <v>41.3</v>
      </c>
      <c r="AB244" s="22">
        <v>23.94</v>
      </c>
      <c r="AC244" s="22">
        <v>45.71</v>
      </c>
      <c r="AD244" s="22">
        <v>0.35</v>
      </c>
      <c r="AE244" s="22">
        <v>0.06</v>
      </c>
      <c r="AF244" s="22">
        <v>0.04</v>
      </c>
      <c r="AG244" s="22">
        <v>0.95</v>
      </c>
      <c r="AH244" s="22">
        <v>2.3199999999999998</v>
      </c>
      <c r="AI244" s="22">
        <v>0.02</v>
      </c>
      <c r="AJ244" s="22">
        <v>0</v>
      </c>
      <c r="AK244" s="22">
        <v>289.89999999999998</v>
      </c>
      <c r="AL244" s="22">
        <v>228.1</v>
      </c>
      <c r="AM244" s="22">
        <v>428.54</v>
      </c>
      <c r="AN244" s="22">
        <v>180.28</v>
      </c>
      <c r="AO244" s="22">
        <v>110.51</v>
      </c>
      <c r="AP244" s="22">
        <v>166.7</v>
      </c>
      <c r="AQ244" s="22">
        <v>70.45</v>
      </c>
      <c r="AR244" s="22">
        <v>255.6</v>
      </c>
      <c r="AS244" s="22">
        <v>269.05</v>
      </c>
      <c r="AT244" s="22">
        <v>350.96</v>
      </c>
      <c r="AU244" s="22">
        <v>372.91</v>
      </c>
      <c r="AV244" s="22">
        <v>118.13</v>
      </c>
      <c r="AW244" s="22">
        <v>220.55</v>
      </c>
      <c r="AX244" s="22">
        <v>829.31</v>
      </c>
      <c r="AY244" s="22">
        <v>0</v>
      </c>
      <c r="AZ244" s="22">
        <v>228.44</v>
      </c>
      <c r="BA244" s="22">
        <v>228.71</v>
      </c>
      <c r="BB244" s="22">
        <v>200.72</v>
      </c>
      <c r="BC244" s="22">
        <v>94.39</v>
      </c>
      <c r="BD244" s="22">
        <v>0.26</v>
      </c>
      <c r="BE244" s="22">
        <v>0.06</v>
      </c>
      <c r="BF244" s="22">
        <v>0.05</v>
      </c>
      <c r="BG244" s="22">
        <v>0.13</v>
      </c>
      <c r="BH244" s="22">
        <v>0.17</v>
      </c>
      <c r="BI244" s="22">
        <v>0.54</v>
      </c>
      <c r="BJ244" s="22">
        <v>0</v>
      </c>
      <c r="BK244" s="22">
        <v>1.81</v>
      </c>
      <c r="BL244" s="22">
        <v>0</v>
      </c>
      <c r="BM244" s="22">
        <v>0.54</v>
      </c>
      <c r="BN244" s="22">
        <v>0</v>
      </c>
      <c r="BO244" s="22">
        <v>0</v>
      </c>
      <c r="BP244" s="22">
        <v>0</v>
      </c>
      <c r="BQ244" s="22">
        <v>0</v>
      </c>
      <c r="BR244" s="22">
        <v>0.2</v>
      </c>
      <c r="BS244" s="22">
        <v>1.78</v>
      </c>
      <c r="BT244" s="22">
        <v>0</v>
      </c>
      <c r="BU244" s="22">
        <v>0</v>
      </c>
      <c r="BV244" s="22">
        <v>0.19</v>
      </c>
      <c r="BW244" s="22">
        <v>0</v>
      </c>
      <c r="BX244" s="22">
        <v>0</v>
      </c>
      <c r="BY244" s="22">
        <v>0</v>
      </c>
      <c r="BZ244" s="22">
        <v>0</v>
      </c>
      <c r="CA244" s="22">
        <v>0</v>
      </c>
      <c r="CB244" s="22">
        <v>127.79</v>
      </c>
      <c r="CC244" s="24">
        <v>0</v>
      </c>
      <c r="CE244" s="22">
        <v>45.29</v>
      </c>
      <c r="CG244" s="22">
        <v>0</v>
      </c>
      <c r="CH244" s="22">
        <v>0</v>
      </c>
      <c r="CI244" s="22">
        <v>0</v>
      </c>
      <c r="CJ244" s="22">
        <v>0</v>
      </c>
      <c r="CK244" s="22">
        <v>0</v>
      </c>
      <c r="CL244" s="22">
        <v>0</v>
      </c>
      <c r="CM244" s="22">
        <v>0</v>
      </c>
      <c r="CN244" s="22">
        <v>0</v>
      </c>
      <c r="CO244" s="22">
        <v>0</v>
      </c>
      <c r="CP244" s="22">
        <v>0</v>
      </c>
      <c r="CQ244" s="22">
        <v>0</v>
      </c>
    </row>
    <row r="245" spans="1:95" s="22" customFormat="1" ht="42" x14ac:dyDescent="0.3">
      <c r="A245" s="22" t="str">
        <f>"324"</f>
        <v>324</v>
      </c>
      <c r="B245" s="23" t="s">
        <v>146</v>
      </c>
      <c r="C245" s="24" t="str">
        <f>"200"</f>
        <v>200</v>
      </c>
      <c r="D245" s="24">
        <v>0</v>
      </c>
      <c r="E245" s="24">
        <v>0</v>
      </c>
      <c r="F245" s="24">
        <v>0</v>
      </c>
      <c r="G245" s="24">
        <v>0</v>
      </c>
      <c r="H245" s="24">
        <v>19.98</v>
      </c>
      <c r="I245" s="24">
        <v>75.923848000000007</v>
      </c>
      <c r="J245" s="22">
        <v>0</v>
      </c>
      <c r="K245" s="22">
        <v>0</v>
      </c>
      <c r="L245" s="22">
        <v>0</v>
      </c>
      <c r="M245" s="22">
        <v>0</v>
      </c>
      <c r="N245" s="22">
        <v>19.98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0.01</v>
      </c>
      <c r="U245" s="22">
        <v>0</v>
      </c>
      <c r="V245" s="22">
        <v>0.57999999999999996</v>
      </c>
      <c r="W245" s="22">
        <v>0.48</v>
      </c>
      <c r="X245" s="22">
        <v>0</v>
      </c>
      <c r="Y245" s="22">
        <v>0</v>
      </c>
      <c r="Z245" s="22">
        <v>0.06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22">
        <v>0</v>
      </c>
      <c r="AN245" s="22">
        <v>0</v>
      </c>
      <c r="AO245" s="22">
        <v>0</v>
      </c>
      <c r="AP245" s="22">
        <v>0</v>
      </c>
      <c r="AQ245" s="22">
        <v>0</v>
      </c>
      <c r="AR245" s="22">
        <v>0</v>
      </c>
      <c r="AS245" s="22">
        <v>0</v>
      </c>
      <c r="AT245" s="22">
        <v>0</v>
      </c>
      <c r="AU245" s="22">
        <v>0</v>
      </c>
      <c r="AV245" s="22">
        <v>0</v>
      </c>
      <c r="AW245" s="22">
        <v>0</v>
      </c>
      <c r="AX245" s="22">
        <v>0</v>
      </c>
      <c r="AY245" s="22">
        <v>0</v>
      </c>
      <c r="AZ245" s="22">
        <v>0</v>
      </c>
      <c r="BA245" s="22">
        <v>0</v>
      </c>
      <c r="BB245" s="22">
        <v>0</v>
      </c>
      <c r="BC245" s="22">
        <v>0</v>
      </c>
      <c r="BD245" s="22">
        <v>0</v>
      </c>
      <c r="BE245" s="22">
        <v>0</v>
      </c>
      <c r="BF245" s="22">
        <v>0</v>
      </c>
      <c r="BG245" s="22">
        <v>0</v>
      </c>
      <c r="BH245" s="22">
        <v>0</v>
      </c>
      <c r="BI245" s="22">
        <v>0</v>
      </c>
      <c r="BJ245" s="22">
        <v>0</v>
      </c>
      <c r="BK245" s="22">
        <v>0</v>
      </c>
      <c r="BL245" s="22">
        <v>0</v>
      </c>
      <c r="BM245" s="22">
        <v>0</v>
      </c>
      <c r="BN245" s="22">
        <v>0</v>
      </c>
      <c r="BO245" s="22">
        <v>0</v>
      </c>
      <c r="BP245" s="22">
        <v>0</v>
      </c>
      <c r="BQ245" s="22">
        <v>0</v>
      </c>
      <c r="BR245" s="22">
        <v>0</v>
      </c>
      <c r="BS245" s="22">
        <v>0</v>
      </c>
      <c r="BT245" s="22">
        <v>0</v>
      </c>
      <c r="BU245" s="22">
        <v>0</v>
      </c>
      <c r="BV245" s="22">
        <v>0</v>
      </c>
      <c r="BW245" s="22">
        <v>0</v>
      </c>
      <c r="BX245" s="22">
        <v>0</v>
      </c>
      <c r="BY245" s="22">
        <v>0</v>
      </c>
      <c r="BZ245" s="22">
        <v>0</v>
      </c>
      <c r="CA245" s="22">
        <v>0</v>
      </c>
      <c r="CB245" s="22">
        <v>190.01</v>
      </c>
      <c r="CC245" s="24">
        <v>0</v>
      </c>
      <c r="CE245" s="22">
        <v>0</v>
      </c>
      <c r="CG245" s="22">
        <v>0</v>
      </c>
      <c r="CH245" s="22">
        <v>0</v>
      </c>
      <c r="CI245" s="22">
        <v>0</v>
      </c>
      <c r="CJ245" s="22">
        <v>0</v>
      </c>
      <c r="CK245" s="22">
        <v>0</v>
      </c>
      <c r="CL245" s="22">
        <v>0</v>
      </c>
      <c r="CM245" s="22">
        <v>0</v>
      </c>
      <c r="CN245" s="22">
        <v>0</v>
      </c>
      <c r="CO245" s="22">
        <v>0</v>
      </c>
      <c r="CP245" s="22">
        <v>10</v>
      </c>
      <c r="CQ245" s="22">
        <v>0</v>
      </c>
    </row>
    <row r="246" spans="1:95" s="22" customFormat="1" ht="28" x14ac:dyDescent="0.3">
      <c r="A246" s="22" t="str">
        <f>"-"</f>
        <v>-</v>
      </c>
      <c r="B246" s="23" t="s">
        <v>94</v>
      </c>
      <c r="C246" s="24" t="str">
        <f>"30"</f>
        <v>30</v>
      </c>
      <c r="D246" s="24">
        <v>2.2799999999999998</v>
      </c>
      <c r="E246" s="24">
        <v>0</v>
      </c>
      <c r="F246" s="24">
        <v>0.24</v>
      </c>
      <c r="G246" s="24">
        <v>0.24</v>
      </c>
      <c r="H246" s="24">
        <v>15.54</v>
      </c>
      <c r="I246" s="24">
        <v>73.563000000000002</v>
      </c>
      <c r="J246" s="22">
        <v>0.06</v>
      </c>
      <c r="K246" s="22">
        <v>0</v>
      </c>
      <c r="L246" s="22">
        <v>0</v>
      </c>
      <c r="M246" s="22">
        <v>0</v>
      </c>
      <c r="N246" s="22">
        <v>0.21</v>
      </c>
      <c r="O246" s="22">
        <v>14.55</v>
      </c>
      <c r="P246" s="22">
        <v>0.78</v>
      </c>
      <c r="Q246" s="22">
        <v>0</v>
      </c>
      <c r="R246" s="22">
        <v>0</v>
      </c>
      <c r="S246" s="22">
        <v>0.09</v>
      </c>
      <c r="T246" s="22">
        <v>0.51</v>
      </c>
      <c r="U246" s="22">
        <v>149.69999999999999</v>
      </c>
      <c r="V246" s="22">
        <v>27.9</v>
      </c>
      <c r="W246" s="22">
        <v>6</v>
      </c>
      <c r="X246" s="22">
        <v>4.2</v>
      </c>
      <c r="Y246" s="22">
        <v>19.5</v>
      </c>
      <c r="Z246" s="22">
        <v>0.33</v>
      </c>
      <c r="AA246" s="22">
        <v>0</v>
      </c>
      <c r="AB246" s="22">
        <v>0</v>
      </c>
      <c r="AC246" s="22">
        <v>0</v>
      </c>
      <c r="AD246" s="22">
        <v>0.33</v>
      </c>
      <c r="AE246" s="22">
        <v>0.03</v>
      </c>
      <c r="AF246" s="22">
        <v>0.01</v>
      </c>
      <c r="AG246" s="22">
        <v>0.27</v>
      </c>
      <c r="AH246" s="22">
        <v>0.66</v>
      </c>
      <c r="AI246" s="22">
        <v>0</v>
      </c>
      <c r="AJ246" s="22">
        <v>0</v>
      </c>
      <c r="AK246" s="22">
        <v>104.4</v>
      </c>
      <c r="AL246" s="22">
        <v>95.4</v>
      </c>
      <c r="AM246" s="22">
        <v>178.2</v>
      </c>
      <c r="AN246" s="22">
        <v>56.7</v>
      </c>
      <c r="AO246" s="22">
        <v>34.200000000000003</v>
      </c>
      <c r="AP246" s="22">
        <v>69.3</v>
      </c>
      <c r="AQ246" s="22">
        <v>22.2</v>
      </c>
      <c r="AR246" s="22">
        <v>110.4</v>
      </c>
      <c r="AS246" s="22">
        <v>72.900000000000006</v>
      </c>
      <c r="AT246" s="22">
        <v>88.5</v>
      </c>
      <c r="AU246" s="22">
        <v>75.599999999999994</v>
      </c>
      <c r="AV246" s="22">
        <v>44.4</v>
      </c>
      <c r="AW246" s="22">
        <v>77.400000000000006</v>
      </c>
      <c r="AX246" s="22">
        <v>676.2</v>
      </c>
      <c r="AY246" s="22">
        <v>0</v>
      </c>
      <c r="AZ246" s="22">
        <v>212.7</v>
      </c>
      <c r="BA246" s="22">
        <v>110.4</v>
      </c>
      <c r="BB246" s="22">
        <v>56.1</v>
      </c>
      <c r="BC246" s="22">
        <v>44.1</v>
      </c>
      <c r="BD246" s="22">
        <v>0</v>
      </c>
      <c r="BE246" s="22">
        <v>0</v>
      </c>
      <c r="BF246" s="22">
        <v>0</v>
      </c>
      <c r="BG246" s="22">
        <v>0</v>
      </c>
      <c r="BH246" s="22">
        <v>0</v>
      </c>
      <c r="BI246" s="22">
        <v>0.03</v>
      </c>
      <c r="BJ246" s="22">
        <v>0</v>
      </c>
      <c r="BK246" s="22">
        <v>0</v>
      </c>
      <c r="BL246" s="22">
        <v>0</v>
      </c>
      <c r="BM246" s="22">
        <v>0</v>
      </c>
      <c r="BN246" s="22">
        <v>0.03</v>
      </c>
      <c r="BO246" s="22">
        <v>0</v>
      </c>
      <c r="BP246" s="22">
        <v>0</v>
      </c>
      <c r="BQ246" s="22">
        <v>0</v>
      </c>
      <c r="BR246" s="22">
        <v>0</v>
      </c>
      <c r="BS246" s="22">
        <v>0.02</v>
      </c>
      <c r="BT246" s="22">
        <v>0</v>
      </c>
      <c r="BU246" s="22">
        <v>0</v>
      </c>
      <c r="BV246" s="22">
        <v>0.11</v>
      </c>
      <c r="BW246" s="22">
        <v>0.01</v>
      </c>
      <c r="BX246" s="22">
        <v>0</v>
      </c>
      <c r="BY246" s="22">
        <v>0</v>
      </c>
      <c r="BZ246" s="22">
        <v>0</v>
      </c>
      <c r="CA246" s="22">
        <v>0</v>
      </c>
      <c r="CB246" s="22">
        <v>11.34</v>
      </c>
      <c r="CC246" s="24">
        <v>0</v>
      </c>
      <c r="CE246" s="22">
        <v>0</v>
      </c>
      <c r="CG246" s="22">
        <v>0</v>
      </c>
      <c r="CH246" s="22">
        <v>0</v>
      </c>
      <c r="CI246" s="22">
        <v>0</v>
      </c>
      <c r="CJ246" s="22">
        <v>0</v>
      </c>
      <c r="CK246" s="22">
        <v>0</v>
      </c>
      <c r="CL246" s="22">
        <v>0</v>
      </c>
      <c r="CM246" s="22">
        <v>0</v>
      </c>
      <c r="CN246" s="22">
        <v>0</v>
      </c>
      <c r="CO246" s="22">
        <v>0</v>
      </c>
      <c r="CP246" s="22">
        <v>0</v>
      </c>
      <c r="CQ246" s="22">
        <v>0</v>
      </c>
    </row>
    <row r="247" spans="1:95" s="19" customFormat="1" ht="28" x14ac:dyDescent="0.3">
      <c r="A247" s="19" t="str">
        <f>"-"</f>
        <v>-</v>
      </c>
      <c r="B247" s="20" t="s">
        <v>111</v>
      </c>
      <c r="C247" s="21" t="str">
        <f>"30"</f>
        <v>30</v>
      </c>
      <c r="D247" s="21">
        <v>1.98</v>
      </c>
      <c r="E247" s="21">
        <v>0</v>
      </c>
      <c r="F247" s="21">
        <v>0.36</v>
      </c>
      <c r="G247" s="21">
        <v>0.36</v>
      </c>
      <c r="H247" s="21">
        <v>12.51</v>
      </c>
      <c r="I247" s="21">
        <v>58.013999999999996</v>
      </c>
      <c r="J247" s="19">
        <v>0.06</v>
      </c>
      <c r="K247" s="19">
        <v>0</v>
      </c>
      <c r="L247" s="19">
        <v>0</v>
      </c>
      <c r="M247" s="19">
        <v>0</v>
      </c>
      <c r="N247" s="19">
        <v>0.36</v>
      </c>
      <c r="O247" s="19">
        <v>9.66</v>
      </c>
      <c r="P247" s="19">
        <v>2.4900000000000002</v>
      </c>
      <c r="Q247" s="19">
        <v>0</v>
      </c>
      <c r="R247" s="19">
        <v>0</v>
      </c>
      <c r="S247" s="19">
        <v>0.3</v>
      </c>
      <c r="T247" s="19">
        <v>0.75</v>
      </c>
      <c r="U247" s="19">
        <v>183</v>
      </c>
      <c r="V247" s="19">
        <v>73.5</v>
      </c>
      <c r="W247" s="19">
        <v>10.5</v>
      </c>
      <c r="X247" s="19">
        <v>14.1</v>
      </c>
      <c r="Y247" s="19">
        <v>47.4</v>
      </c>
      <c r="Z247" s="19">
        <v>1.17</v>
      </c>
      <c r="AA247" s="19">
        <v>0</v>
      </c>
      <c r="AB247" s="19">
        <v>1.5</v>
      </c>
      <c r="AC247" s="19">
        <v>0.3</v>
      </c>
      <c r="AD247" s="19">
        <v>0.42</v>
      </c>
      <c r="AE247" s="19">
        <v>0.05</v>
      </c>
      <c r="AF247" s="19">
        <v>0.02</v>
      </c>
      <c r="AG247" s="19">
        <v>0.21</v>
      </c>
      <c r="AH247" s="19">
        <v>0.6</v>
      </c>
      <c r="AI247" s="19">
        <v>0</v>
      </c>
      <c r="AJ247" s="19">
        <v>0</v>
      </c>
      <c r="AK247" s="19">
        <v>96.6</v>
      </c>
      <c r="AL247" s="19">
        <v>74.400000000000006</v>
      </c>
      <c r="AM247" s="19">
        <v>128.1</v>
      </c>
      <c r="AN247" s="19">
        <v>66.900000000000006</v>
      </c>
      <c r="AO247" s="19">
        <v>27.9</v>
      </c>
      <c r="AP247" s="19">
        <v>59.4</v>
      </c>
      <c r="AQ247" s="19">
        <v>24</v>
      </c>
      <c r="AR247" s="19">
        <v>111.3</v>
      </c>
      <c r="AS247" s="19">
        <v>89.1</v>
      </c>
      <c r="AT247" s="19">
        <v>87.3</v>
      </c>
      <c r="AU247" s="19">
        <v>139.19999999999999</v>
      </c>
      <c r="AV247" s="19">
        <v>37.200000000000003</v>
      </c>
      <c r="AW247" s="19">
        <v>93</v>
      </c>
      <c r="AX247" s="19">
        <v>458.7</v>
      </c>
      <c r="AY247" s="19">
        <v>0</v>
      </c>
      <c r="AZ247" s="19">
        <v>157.80000000000001</v>
      </c>
      <c r="BA247" s="19">
        <v>87.3</v>
      </c>
      <c r="BB247" s="19">
        <v>54</v>
      </c>
      <c r="BC247" s="19">
        <v>39</v>
      </c>
      <c r="BD247" s="19">
        <v>0</v>
      </c>
      <c r="BE247" s="19">
        <v>0</v>
      </c>
      <c r="BF247" s="19">
        <v>0</v>
      </c>
      <c r="BG247" s="19">
        <v>0</v>
      </c>
      <c r="BH247" s="19">
        <v>0</v>
      </c>
      <c r="BI247" s="19">
        <v>0</v>
      </c>
      <c r="BJ247" s="19">
        <v>0</v>
      </c>
      <c r="BK247" s="19">
        <v>0.04</v>
      </c>
      <c r="BL247" s="19">
        <v>0</v>
      </c>
      <c r="BM247" s="19">
        <v>0</v>
      </c>
      <c r="BN247" s="19">
        <v>0.01</v>
      </c>
      <c r="BO247" s="19">
        <v>0</v>
      </c>
      <c r="BP247" s="19">
        <v>0</v>
      </c>
      <c r="BQ247" s="19">
        <v>0</v>
      </c>
      <c r="BR247" s="19">
        <v>0</v>
      </c>
      <c r="BS247" s="19">
        <v>0.03</v>
      </c>
      <c r="BT247" s="19">
        <v>0</v>
      </c>
      <c r="BU247" s="19">
        <v>0</v>
      </c>
      <c r="BV247" s="19">
        <v>0.14000000000000001</v>
      </c>
      <c r="BW247" s="19">
        <v>0.02</v>
      </c>
      <c r="BX247" s="19">
        <v>0</v>
      </c>
      <c r="BY247" s="19">
        <v>0</v>
      </c>
      <c r="BZ247" s="19">
        <v>0</v>
      </c>
      <c r="CA247" s="19">
        <v>0</v>
      </c>
      <c r="CB247" s="19">
        <v>14.1</v>
      </c>
      <c r="CC247" s="21">
        <v>0</v>
      </c>
      <c r="CE247" s="19">
        <v>0.25</v>
      </c>
      <c r="CG247" s="19">
        <v>0</v>
      </c>
      <c r="CH247" s="19">
        <v>0</v>
      </c>
      <c r="CI247" s="19">
        <v>0</v>
      </c>
      <c r="CJ247" s="19">
        <v>0</v>
      </c>
      <c r="CK247" s="19">
        <v>0</v>
      </c>
      <c r="CL247" s="19">
        <v>0</v>
      </c>
      <c r="CM247" s="19">
        <v>0</v>
      </c>
      <c r="CN247" s="19">
        <v>0</v>
      </c>
      <c r="CO247" s="19">
        <v>0</v>
      </c>
      <c r="CP247" s="19">
        <v>0</v>
      </c>
      <c r="CQ247" s="19">
        <v>0</v>
      </c>
    </row>
    <row r="248" spans="1:95" s="27" customFormat="1" ht="14" x14ac:dyDescent="0.3">
      <c r="B248" s="25" t="s">
        <v>112</v>
      </c>
      <c r="C248" s="26"/>
      <c r="D248" s="26">
        <v>28.46</v>
      </c>
      <c r="E248" s="26">
        <v>12.46</v>
      </c>
      <c r="F248" s="26">
        <v>25.25</v>
      </c>
      <c r="G248" s="26">
        <v>0.6</v>
      </c>
      <c r="H248" s="26">
        <v>124.3</v>
      </c>
      <c r="I248" s="26">
        <v>830.07</v>
      </c>
      <c r="J248" s="27">
        <v>11.18</v>
      </c>
      <c r="K248" s="27">
        <v>0.31</v>
      </c>
      <c r="L248" s="27">
        <v>11.06</v>
      </c>
      <c r="M248" s="27">
        <v>0</v>
      </c>
      <c r="N248" s="27">
        <v>24.75</v>
      </c>
      <c r="O248" s="27">
        <v>92.42</v>
      </c>
      <c r="P248" s="27">
        <v>7.12</v>
      </c>
      <c r="Q248" s="27">
        <v>0</v>
      </c>
      <c r="R248" s="27">
        <v>0</v>
      </c>
      <c r="S248" s="27">
        <v>0.6</v>
      </c>
      <c r="T248" s="27">
        <v>4.1100000000000003</v>
      </c>
      <c r="U248" s="27">
        <v>600.42999999999995</v>
      </c>
      <c r="V248" s="27">
        <v>380.22</v>
      </c>
      <c r="W248" s="27">
        <v>76.31</v>
      </c>
      <c r="X248" s="27">
        <v>75.790000000000006</v>
      </c>
      <c r="Y248" s="27">
        <v>305.72000000000003</v>
      </c>
      <c r="Z248" s="27">
        <v>3.75</v>
      </c>
      <c r="AA248" s="27">
        <v>83.81</v>
      </c>
      <c r="AB248" s="27">
        <v>1204.03</v>
      </c>
      <c r="AC248" s="27">
        <v>385.75</v>
      </c>
      <c r="AD248" s="27">
        <v>1.82</v>
      </c>
      <c r="AE248" s="27">
        <v>0.22</v>
      </c>
      <c r="AF248" s="27">
        <v>0.2</v>
      </c>
      <c r="AG248" s="27">
        <v>4.8099999999999996</v>
      </c>
      <c r="AH248" s="27">
        <v>11.97</v>
      </c>
      <c r="AI248" s="27">
        <v>0.96</v>
      </c>
      <c r="AJ248" s="27">
        <v>0</v>
      </c>
      <c r="AK248" s="27">
        <v>509.75</v>
      </c>
      <c r="AL248" s="27">
        <v>414.68</v>
      </c>
      <c r="AM248" s="27">
        <v>763.88</v>
      </c>
      <c r="AN248" s="27">
        <v>316.27</v>
      </c>
      <c r="AO248" s="27">
        <v>178.3</v>
      </c>
      <c r="AP248" s="27">
        <v>308.86</v>
      </c>
      <c r="AQ248" s="27">
        <v>121.54</v>
      </c>
      <c r="AR248" s="27">
        <v>495.58</v>
      </c>
      <c r="AS248" s="27">
        <v>446.45</v>
      </c>
      <c r="AT248" s="27">
        <v>543</v>
      </c>
      <c r="AU248" s="27">
        <v>613.86</v>
      </c>
      <c r="AV248" s="27">
        <v>207.79</v>
      </c>
      <c r="AW248" s="27">
        <v>404.42</v>
      </c>
      <c r="AX248" s="27">
        <v>2078.4</v>
      </c>
      <c r="AY248" s="27">
        <v>0</v>
      </c>
      <c r="AZ248" s="27">
        <v>630.03</v>
      </c>
      <c r="BA248" s="27">
        <v>445.3</v>
      </c>
      <c r="BB248" s="27">
        <v>320.86</v>
      </c>
      <c r="BC248" s="27">
        <v>184.55</v>
      </c>
      <c r="BD248" s="27">
        <v>0.42</v>
      </c>
      <c r="BE248" s="27">
        <v>0.09</v>
      </c>
      <c r="BF248" s="27">
        <v>0.08</v>
      </c>
      <c r="BG248" s="27">
        <v>0.21</v>
      </c>
      <c r="BH248" s="27">
        <v>0.27</v>
      </c>
      <c r="BI248" s="27">
        <v>0.91</v>
      </c>
      <c r="BJ248" s="27">
        <v>0</v>
      </c>
      <c r="BK248" s="27">
        <v>2.92</v>
      </c>
      <c r="BL248" s="27">
        <v>0</v>
      </c>
      <c r="BM248" s="27">
        <v>0.87</v>
      </c>
      <c r="BN248" s="27">
        <v>0.03</v>
      </c>
      <c r="BO248" s="27">
        <v>0</v>
      </c>
      <c r="BP248" s="27">
        <v>0</v>
      </c>
      <c r="BQ248" s="27">
        <v>0</v>
      </c>
      <c r="BR248" s="27">
        <v>0.32</v>
      </c>
      <c r="BS248" s="27">
        <v>2.81</v>
      </c>
      <c r="BT248" s="27">
        <v>0</v>
      </c>
      <c r="BU248" s="27">
        <v>0</v>
      </c>
      <c r="BV248" s="27">
        <v>0.5</v>
      </c>
      <c r="BW248" s="27">
        <v>0.04</v>
      </c>
      <c r="BX248" s="27">
        <v>0</v>
      </c>
      <c r="BY248" s="27">
        <v>0</v>
      </c>
      <c r="BZ248" s="27">
        <v>0</v>
      </c>
      <c r="CA248" s="27">
        <v>0</v>
      </c>
      <c r="CB248" s="27">
        <v>742.73</v>
      </c>
      <c r="CC248" s="26">
        <f>SUM($CC$241:$CC$247)</f>
        <v>0</v>
      </c>
      <c r="CD248" s="27">
        <f>$I$248/$I$250*100</f>
        <v>59.549755723109811</v>
      </c>
      <c r="CE248" s="27">
        <v>284.48</v>
      </c>
      <c r="CG248" s="27">
        <v>0</v>
      </c>
      <c r="CH248" s="27">
        <v>0</v>
      </c>
      <c r="CI248" s="27">
        <v>0</v>
      </c>
      <c r="CJ248" s="27">
        <v>0</v>
      </c>
      <c r="CK248" s="27">
        <v>0</v>
      </c>
      <c r="CL248" s="27">
        <v>0</v>
      </c>
      <c r="CM248" s="27">
        <v>0</v>
      </c>
      <c r="CN248" s="27">
        <v>0</v>
      </c>
      <c r="CO248" s="27">
        <v>0</v>
      </c>
      <c r="CP248" s="27">
        <v>10</v>
      </c>
      <c r="CQ248" s="27">
        <v>1</v>
      </c>
    </row>
    <row r="249" spans="1:95" s="5" customFormat="1" ht="14" x14ac:dyDescent="0.3">
      <c r="B249" s="16" t="s">
        <v>113</v>
      </c>
      <c r="C249" s="11"/>
      <c r="D249" s="11" t="s">
        <v>114</v>
      </c>
      <c r="E249" s="11"/>
      <c r="F249" s="11" t="s">
        <v>115</v>
      </c>
      <c r="G249" s="11"/>
      <c r="H249" s="11" t="s">
        <v>116</v>
      </c>
      <c r="I249" s="11" t="s">
        <v>117</v>
      </c>
      <c r="AC249" s="5" t="s">
        <v>118</v>
      </c>
      <c r="AE249" s="5" t="s">
        <v>119</v>
      </c>
      <c r="AF249" s="5" t="s">
        <v>120</v>
      </c>
      <c r="AI249" s="5" t="s">
        <v>121</v>
      </c>
      <c r="CC249" s="11"/>
    </row>
    <row r="250" spans="1:95" s="27" customFormat="1" ht="14" x14ac:dyDescent="0.3">
      <c r="B250" s="25" t="s">
        <v>122</v>
      </c>
      <c r="C250" s="26"/>
      <c r="D250" s="26">
        <v>46.17</v>
      </c>
      <c r="E250" s="26">
        <v>20.58</v>
      </c>
      <c r="F250" s="26">
        <v>41.31</v>
      </c>
      <c r="G250" s="26">
        <v>1</v>
      </c>
      <c r="H250" s="26">
        <v>212.2</v>
      </c>
      <c r="I250" s="26">
        <v>1393.91</v>
      </c>
      <c r="J250" s="27">
        <v>17.79</v>
      </c>
      <c r="K250" s="27">
        <v>2.65</v>
      </c>
      <c r="L250" s="27">
        <v>17.57</v>
      </c>
      <c r="M250" s="27">
        <v>0</v>
      </c>
      <c r="N250" s="27">
        <v>49.89</v>
      </c>
      <c r="O250" s="27">
        <v>150.58000000000001</v>
      </c>
      <c r="P250" s="27">
        <v>11.73</v>
      </c>
      <c r="Q250" s="27">
        <v>0</v>
      </c>
      <c r="R250" s="27">
        <v>0</v>
      </c>
      <c r="S250" s="27">
        <v>2.33</v>
      </c>
      <c r="T250" s="27">
        <v>8.51</v>
      </c>
      <c r="U250" s="27">
        <v>888.27</v>
      </c>
      <c r="V250" s="27">
        <v>1743.72</v>
      </c>
      <c r="W250" s="27">
        <v>176.97</v>
      </c>
      <c r="X250" s="27">
        <v>147.09</v>
      </c>
      <c r="Y250" s="27">
        <v>556.49</v>
      </c>
      <c r="Z250" s="27">
        <v>9.32</v>
      </c>
      <c r="AA250" s="27">
        <v>120.18</v>
      </c>
      <c r="AB250" s="27">
        <v>1282.3800000000001</v>
      </c>
      <c r="AC250" s="27">
        <v>470.7</v>
      </c>
      <c r="AD250" s="27">
        <v>4.6399999999999997</v>
      </c>
      <c r="AE250" s="27">
        <v>0.48</v>
      </c>
      <c r="AF250" s="27">
        <v>0.44</v>
      </c>
      <c r="AG250" s="27">
        <v>8.7799999999999994</v>
      </c>
      <c r="AH250" s="27">
        <v>17.68</v>
      </c>
      <c r="AI250" s="27">
        <v>18.91</v>
      </c>
      <c r="AJ250" s="27">
        <v>0.4</v>
      </c>
      <c r="AK250" s="27">
        <v>755.12</v>
      </c>
      <c r="AL250" s="27">
        <v>671.92</v>
      </c>
      <c r="AM250" s="27">
        <v>1195.3900000000001</v>
      </c>
      <c r="AN250" s="27">
        <v>544.21</v>
      </c>
      <c r="AO250" s="27">
        <v>260.47000000000003</v>
      </c>
      <c r="AP250" s="27">
        <v>515.52</v>
      </c>
      <c r="AQ250" s="27">
        <v>199.33</v>
      </c>
      <c r="AR250" s="27">
        <v>775.5</v>
      </c>
      <c r="AS250" s="27">
        <v>698.07</v>
      </c>
      <c r="AT250" s="27">
        <v>976.17</v>
      </c>
      <c r="AU250" s="27">
        <v>980.47</v>
      </c>
      <c r="AV250" s="27">
        <v>321.45999999999998</v>
      </c>
      <c r="AW250" s="27">
        <v>632.32000000000005</v>
      </c>
      <c r="AX250" s="27">
        <v>3716.98</v>
      </c>
      <c r="AY250" s="27">
        <v>0</v>
      </c>
      <c r="AZ250" s="27">
        <v>1082.47</v>
      </c>
      <c r="BA250" s="27">
        <v>713.23</v>
      </c>
      <c r="BB250" s="27">
        <v>481.44</v>
      </c>
      <c r="BC250" s="27">
        <v>293.06</v>
      </c>
      <c r="BD250" s="27">
        <v>0.65</v>
      </c>
      <c r="BE250" s="27">
        <v>0.14000000000000001</v>
      </c>
      <c r="BF250" s="27">
        <v>0.12</v>
      </c>
      <c r="BG250" s="27">
        <v>0.33</v>
      </c>
      <c r="BH250" s="27">
        <v>0.42</v>
      </c>
      <c r="BI250" s="27">
        <v>1.44</v>
      </c>
      <c r="BJ250" s="27">
        <v>0</v>
      </c>
      <c r="BK250" s="27">
        <v>4.74</v>
      </c>
      <c r="BL250" s="27">
        <v>0</v>
      </c>
      <c r="BM250" s="27">
        <v>1.48</v>
      </c>
      <c r="BN250" s="27">
        <v>0.09</v>
      </c>
      <c r="BO250" s="27">
        <v>0.02</v>
      </c>
      <c r="BP250" s="27">
        <v>0</v>
      </c>
      <c r="BQ250" s="27">
        <v>0</v>
      </c>
      <c r="BR250" s="27">
        <v>0.51</v>
      </c>
      <c r="BS250" s="27">
        <v>5.25</v>
      </c>
      <c r="BT250" s="27">
        <v>0</v>
      </c>
      <c r="BU250" s="27">
        <v>0</v>
      </c>
      <c r="BV250" s="27">
        <v>2.76</v>
      </c>
      <c r="BW250" s="27">
        <v>0.05</v>
      </c>
      <c r="BX250" s="27">
        <v>0</v>
      </c>
      <c r="BY250" s="27">
        <v>0</v>
      </c>
      <c r="BZ250" s="27">
        <v>0</v>
      </c>
      <c r="CA250" s="27">
        <v>0</v>
      </c>
      <c r="CB250" s="27">
        <v>1188.7</v>
      </c>
      <c r="CC250" s="26">
        <v>0</v>
      </c>
      <c r="CE250" s="27">
        <v>333.91</v>
      </c>
      <c r="CG250" s="27">
        <v>0</v>
      </c>
      <c r="CH250" s="27">
        <v>0</v>
      </c>
      <c r="CI250" s="27">
        <v>0</v>
      </c>
      <c r="CJ250" s="27">
        <v>0</v>
      </c>
      <c r="CK250" s="27">
        <v>0</v>
      </c>
      <c r="CL250" s="27">
        <v>0</v>
      </c>
      <c r="CM250" s="27">
        <v>0</v>
      </c>
      <c r="CN250" s="27">
        <v>0</v>
      </c>
      <c r="CO250" s="27">
        <v>0</v>
      </c>
      <c r="CP250" s="27">
        <v>10</v>
      </c>
      <c r="CQ250" s="27">
        <v>1</v>
      </c>
    </row>
    <row r="251" spans="1:95" s="5" customFormat="1" ht="28" x14ac:dyDescent="0.3">
      <c r="B251" s="16" t="s">
        <v>123</v>
      </c>
      <c r="C251" s="11"/>
      <c r="D251" s="11">
        <v>54</v>
      </c>
      <c r="E251" s="11">
        <v>0</v>
      </c>
      <c r="F251" s="11">
        <v>55.199999999999996</v>
      </c>
      <c r="G251" s="11">
        <v>0</v>
      </c>
      <c r="H251" s="11">
        <v>229.79999999999998</v>
      </c>
      <c r="I251" s="11">
        <v>1632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540</v>
      </c>
      <c r="AD251" s="5">
        <v>0</v>
      </c>
      <c r="AE251" s="5">
        <v>0.84</v>
      </c>
      <c r="AF251" s="5">
        <v>0.96</v>
      </c>
      <c r="AI251" s="5">
        <v>42</v>
      </c>
      <c r="CC251" s="11"/>
      <c r="CI251" s="5">
        <v>0</v>
      </c>
      <c r="CL251" s="5">
        <v>0</v>
      </c>
      <c r="CO251" s="5">
        <v>0</v>
      </c>
    </row>
    <row r="252" spans="1:95" s="5" customFormat="1" ht="14" x14ac:dyDescent="0.3">
      <c r="B252" s="16" t="s">
        <v>124</v>
      </c>
      <c r="C252" s="11"/>
      <c r="D252" s="11">
        <f t="shared" ref="D252:I252" si="39">D250-D251</f>
        <v>-7.8299999999999983</v>
      </c>
      <c r="E252" s="11">
        <f t="shared" si="39"/>
        <v>20.58</v>
      </c>
      <c r="F252" s="11">
        <f t="shared" si="39"/>
        <v>-13.889999999999993</v>
      </c>
      <c r="G252" s="11">
        <f t="shared" si="39"/>
        <v>1</v>
      </c>
      <c r="H252" s="11">
        <f t="shared" si="39"/>
        <v>-17.599999999999994</v>
      </c>
      <c r="I252" s="11">
        <f t="shared" si="39"/>
        <v>-238.08999999999992</v>
      </c>
      <c r="V252" s="5">
        <f t="shared" ref="V252:AF252" si="40">V250-V251</f>
        <v>1743.72</v>
      </c>
      <c r="W252" s="5">
        <f t="shared" si="40"/>
        <v>176.97</v>
      </c>
      <c r="X252" s="5">
        <f t="shared" si="40"/>
        <v>147.09</v>
      </c>
      <c r="Y252" s="5">
        <f t="shared" si="40"/>
        <v>556.49</v>
      </c>
      <c r="Z252" s="5">
        <f t="shared" si="40"/>
        <v>9.32</v>
      </c>
      <c r="AA252" s="5">
        <f t="shared" si="40"/>
        <v>120.18</v>
      </c>
      <c r="AB252" s="5">
        <f t="shared" si="40"/>
        <v>1282.3800000000001</v>
      </c>
      <c r="AC252" s="5">
        <f t="shared" si="40"/>
        <v>-69.300000000000011</v>
      </c>
      <c r="AD252" s="5">
        <f t="shared" si="40"/>
        <v>4.6399999999999997</v>
      </c>
      <c r="AE252" s="5">
        <f t="shared" si="40"/>
        <v>-0.36</v>
      </c>
      <c r="AF252" s="5">
        <f t="shared" si="40"/>
        <v>-0.52</v>
      </c>
      <c r="AI252" s="5">
        <f>AI250-AI251</f>
        <v>-23.09</v>
      </c>
      <c r="CC252" s="11"/>
      <c r="CI252" s="5">
        <f>CI250-CI251</f>
        <v>0</v>
      </c>
      <c r="CL252" s="5">
        <f>CL250-CL251</f>
        <v>0</v>
      </c>
      <c r="CO252" s="5">
        <f>CO250-CO251</f>
        <v>0</v>
      </c>
    </row>
    <row r="253" spans="1:95" s="5" customFormat="1" ht="28" x14ac:dyDescent="0.3">
      <c r="B253" s="16" t="s">
        <v>125</v>
      </c>
      <c r="C253" s="11"/>
      <c r="D253" s="11">
        <v>14</v>
      </c>
      <c r="E253" s="11"/>
      <c r="F253" s="11">
        <v>27</v>
      </c>
      <c r="G253" s="11"/>
      <c r="H253" s="11">
        <v>59</v>
      </c>
      <c r="I253" s="11"/>
      <c r="CC253" s="11"/>
    </row>
    <row r="254" spans="1:95" s="5" customFormat="1" ht="14" x14ac:dyDescent="0.3">
      <c r="B254" s="16"/>
      <c r="C254" s="11"/>
      <c r="D254" s="11"/>
      <c r="E254" s="11"/>
      <c r="F254" s="11"/>
      <c r="G254" s="11"/>
      <c r="H254" s="11"/>
      <c r="I254" s="11"/>
      <c r="CC254" s="11"/>
    </row>
    <row r="255" spans="1:95" s="27" customFormat="1" ht="14" x14ac:dyDescent="0.3">
      <c r="B255" s="25" t="s">
        <v>172</v>
      </c>
      <c r="C255" s="26"/>
      <c r="D255" s="26">
        <f>$D$29+$D$53+$D$78+$D$101+$D$126+$D$150+$D$176+$D$201+$D$226+$D$250</f>
        <v>515.55999999999995</v>
      </c>
      <c r="E255" s="26">
        <f>$E$29+$E$53+$E$78+$E$101+$E$126+$E$150+$E$176+$E$201+$E$226+$E$250</f>
        <v>254.46000000000004</v>
      </c>
      <c r="F255" s="26">
        <f>$F$29+$F$53+$F$78+$F$101+$F$126+$F$150+$F$176+$F$201+$F$226+$F$250</f>
        <v>473.50000000000006</v>
      </c>
      <c r="G255" s="26">
        <f>$G$29+$G$53+$G$78+$G$101+$G$126+$G$150+$G$176+$G$201+$G$226+$G$250</f>
        <v>38.65</v>
      </c>
      <c r="H255" s="26">
        <f>$H$29+$H$53+$H$78+$H$101+$H$126+$H$150+$H$176+$H$201+$H$226+$H$250</f>
        <v>2157.64</v>
      </c>
      <c r="I255" s="26">
        <f>$I$29+$I$53+$I$78+$I$101+$I$126+$I$150+$I$176+$I$201+$I$226+$I$250</f>
        <v>14669.89</v>
      </c>
      <c r="J255" s="27">
        <f>$J$29+$J$53+$J$78+$J$101+$J$126+$J$150+$J$176+$J$201+$J$226+$J$250</f>
        <v>180.30999999999997</v>
      </c>
      <c r="K255" s="27">
        <f>$K$29+$K$53+$K$78+$K$101+$K$126+$K$150+$K$176+$K$201+$K$226+$K$250</f>
        <v>70.13000000000001</v>
      </c>
      <c r="L255" s="27">
        <f>$L$29+$L$53+$L$78+$L$101+$L$126+$L$150+$L$176+$L$201+$L$226+$L$250</f>
        <v>148.65</v>
      </c>
      <c r="M255" s="27">
        <f>$M$29+$M$53+$M$78+$M$101+$M$126+$M$150+$M$176+$M$201+$M$226+$M$250</f>
        <v>0</v>
      </c>
      <c r="N255" s="27">
        <f>$N$29+$N$53+$N$78+$N$101+$N$126+$N$150+$N$176+$N$201+$N$226+$N$250</f>
        <v>627.33000000000004</v>
      </c>
      <c r="O255" s="27">
        <f>$O$29+$O$53+$O$78+$O$101+$O$126+$O$150+$O$176+$O$201+$O$226+$O$250</f>
        <v>1352.9199999999998</v>
      </c>
      <c r="P255" s="27">
        <f>$P$29+$P$53+$P$78+$P$101+$P$126+$P$150+$P$176+$P$201+$P$226+$P$250</f>
        <v>177.39</v>
      </c>
      <c r="Q255" s="27">
        <f>$Q$29+$Q$53+$Q$78+$Q$101+$Q$126+$Q$150+$Q$176+$Q$201+$Q$226+$Q$250</f>
        <v>0</v>
      </c>
      <c r="R255" s="27">
        <f>$R$29+$R$53+$R$78+$R$101+$R$126+$R$150+$R$176+$R$201+$R$226+$R$250</f>
        <v>0</v>
      </c>
      <c r="S255" s="27">
        <f>$S$29+$S$53+$S$78+$S$101+$S$126+$S$150+$S$176+$S$201+$S$226+$S$250</f>
        <v>20.149999999999999</v>
      </c>
      <c r="T255" s="27">
        <f>$T$29+$T$53+$T$78+$T$101+$T$126+$T$150+$T$176+$T$201+$T$226+$T$250</f>
        <v>99.51</v>
      </c>
      <c r="U255" s="27">
        <f>$U$29+$U$53+$U$78+$U$101+$U$126+$U$150+$U$176+$U$201+$U$226+$U$250</f>
        <v>10369.93</v>
      </c>
      <c r="V255" s="27">
        <f>$V$29+$V$53+$V$78+$V$101+$V$126+$V$150+$V$176+$V$201+$V$226+$V$250</f>
        <v>19585.66</v>
      </c>
      <c r="W255" s="27">
        <f>$W$29+$W$53+$W$78+$W$101+$W$126+$W$150+$W$176+$W$201+$W$226+$W$250</f>
        <v>2619.7299999999996</v>
      </c>
      <c r="X255" s="27">
        <f>$X$29+$X$53+$X$78+$X$101+$X$126+$X$150+$X$176+$X$201+$X$226+$X$250</f>
        <v>2243.7800000000002</v>
      </c>
      <c r="Y255" s="27">
        <f>$Y$29+$Y$53+$Y$78+$Y$101+$Y$126+$Y$150+$Y$176+$Y$201+$Y$226+$Y$250</f>
        <v>6985.3099999999995</v>
      </c>
      <c r="Z255" s="27">
        <f>$Z$29+$Z$53+$Z$78+$Z$101+$Z$126+$Z$150+$Z$176+$Z$201+$Z$226+$Z$250</f>
        <v>114.75999999999999</v>
      </c>
      <c r="AA255" s="27">
        <f>$AA$29+$AA$53+$AA$78+$AA$101+$AA$126+$AA$150+$AA$176+$AA$201+$AA$226+$AA$250</f>
        <v>1298.42</v>
      </c>
      <c r="AB255" s="27">
        <f>$AB$29+$AB$53+$AB$78+$AB$101+$AB$126+$AB$150+$AB$176+$AB$201+$AB$226+$AB$250</f>
        <v>29442.219999999998</v>
      </c>
      <c r="AC255" s="27">
        <f>$AC$29+$AC$53+$AC$78+$AC$101+$AC$126+$AC$150+$AC$176+$AC$201+$AC$226+$AC$250</f>
        <v>7389.7499999999991</v>
      </c>
      <c r="AD255" s="27">
        <f>$AD$29+$AD$53+$AD$78+$AD$101+$AD$126+$AD$150+$AD$176+$AD$201+$AD$226+$AD$250</f>
        <v>81.810000000000016</v>
      </c>
      <c r="AE255" s="27">
        <f>$AE$29+$AE$53+$AE$78+$AE$101+$AE$126+$AE$150+$AE$176+$AE$201+$AE$226+$AE$250</f>
        <v>7.67</v>
      </c>
      <c r="AF255" s="27">
        <f>$AF$29+$AF$53+$AF$78+$AF$101+$AF$126+$AF$150+$AF$176+$AF$201+$AF$226+$AF$250</f>
        <v>7.4300000000000006</v>
      </c>
      <c r="AG255" s="27">
        <f>$AG$29+$AG$53+$AG$78+$AG$101+$AG$126+$AG$150+$AG$176+$AG$201+$AG$226+$AG$250</f>
        <v>125.58999999999999</v>
      </c>
      <c r="AH255" s="27">
        <f>$AH$29+$AH$53+$AH$78+$AH$101+$AH$126+$AH$150+$AH$176+$AH$201+$AH$226+$AH$250</f>
        <v>240.36</v>
      </c>
      <c r="AI255" s="27">
        <f>$AI$29+$AI$53+$AI$78+$AI$101+$AI$126+$AI$150+$AI$176+$AI$201+$AI$226+$AI$250</f>
        <v>389.80000000000007</v>
      </c>
      <c r="AJ255" s="27">
        <f>$AJ$29+$AJ$53+$AJ$78+$AJ$101+$AJ$126+$AJ$150+$AJ$176+$AJ$201+$AJ$226+$AJ$250</f>
        <v>0.4</v>
      </c>
      <c r="AK255" s="27">
        <f>$AK$29+$AK$53+$AK$78+$AK$101+$AK$126+$AK$150+$AK$176+$AK$201+$AK$226+$AK$250</f>
        <v>14908.409999999998</v>
      </c>
      <c r="AL255" s="27">
        <f>$AL$29+$AL$53+$AL$78+$AL$101+$AL$126+$AL$150+$AL$176+$AL$201+$AL$226+$AL$250</f>
        <v>12649.929999999998</v>
      </c>
      <c r="AM255" s="27">
        <f>$AM$29+$AM$53+$AM$78+$AM$101+$AM$126+$AM$150+$AM$176+$AM$201+$AM$226+$AM$250</f>
        <v>23207.21</v>
      </c>
      <c r="AN255" s="27">
        <f>$AN$29+$AN$53+$AN$78+$AN$101+$AN$126+$AN$150+$AN$176+$AN$201+$AN$226+$AN$250</f>
        <v>16370.66</v>
      </c>
      <c r="AO255" s="27">
        <f>$AO$29+$AO$53+$AO$78+$AO$101+$AO$126+$AO$150+$AO$176+$AO$201+$AO$226+$AO$250</f>
        <v>6301.74</v>
      </c>
      <c r="AP255" s="27">
        <f>$AP$29+$AP$53+$AP$78+$AP$101+$AP$126+$AP$150+$AP$176+$AP$201+$AP$226+$AP$250</f>
        <v>11464.41</v>
      </c>
      <c r="AQ255" s="27">
        <f>$AQ$29+$AQ$53+$AQ$78+$AQ$101+$AQ$126+$AQ$150+$AQ$176+$AQ$201+$AQ$226+$AQ$250</f>
        <v>4058.3499999999995</v>
      </c>
      <c r="AR255" s="27">
        <f>$AR$29+$AR$53+$AR$78+$AR$101+$AR$126+$AR$150+$AR$176+$AR$201+$AR$226+$AR$250</f>
        <v>13833.42</v>
      </c>
      <c r="AS255" s="27">
        <f>$AS$29+$AS$53+$AS$78+$AS$101+$AS$126+$AS$150+$AS$176+$AS$201+$AS$226+$AS$250</f>
        <v>14072.18</v>
      </c>
      <c r="AT255" s="27">
        <f>$AT$29+$AT$53+$AT$78+$AT$101+$AT$126+$AT$150+$AT$176+$AT$201+$AT$226+$AT$250</f>
        <v>17955.579999999998</v>
      </c>
      <c r="AU255" s="27">
        <f>$AU$29+$AU$53+$AU$78+$AU$101+$AU$126+$AU$150+$AU$176+$AU$201+$AU$226+$AU$250</f>
        <v>21158.57</v>
      </c>
      <c r="AV255" s="27">
        <f>$AV$29+$AV$53+$AV$78+$AV$101+$AV$126+$AV$150+$AV$176+$AV$201+$AV$226+$AV$250</f>
        <v>7302.36</v>
      </c>
      <c r="AW255" s="27">
        <f>$AW$29+$AW$53+$AW$78+$AW$101+$AW$126+$AW$150+$AW$176+$AW$201+$AW$226+$AW$250</f>
        <v>14037.43</v>
      </c>
      <c r="AX255" s="27">
        <f>$AX$29+$AX$53+$AX$78+$AX$101+$AX$126+$AX$150+$AX$176+$AX$201+$AX$226+$AX$250</f>
        <v>61487.14</v>
      </c>
      <c r="AY255" s="27">
        <f>$AY$29+$AY$53+$AY$78+$AY$101+$AY$126+$AY$150+$AY$176+$AY$201+$AY$226+$AY$250</f>
        <v>869.8599999999999</v>
      </c>
      <c r="AZ255" s="27">
        <f>$AZ$29+$AZ$53+$AZ$78+$AZ$101+$AZ$126+$AZ$150+$AZ$176+$AZ$201+$AZ$226+$AZ$250</f>
        <v>17633.830000000002</v>
      </c>
      <c r="BA255" s="27">
        <f>$BA$29+$BA$53+$BA$78+$BA$101+$BA$126+$BA$150+$BA$176+$BA$201+$BA$226+$BA$250</f>
        <v>13382.619999999999</v>
      </c>
      <c r="BB255" s="27">
        <f>$BB$29+$BB$53+$BB$78+$BB$101+$BB$126+$BB$150+$BB$176+$BB$201+$BB$226+$BB$250</f>
        <v>9708.0400000000009</v>
      </c>
      <c r="BC255" s="27">
        <f>$BC$29+$BC$53+$BC$78+$BC$101+$BC$126+$BC$150+$BC$176+$BC$201+$BC$226+$BC$250</f>
        <v>5187.58</v>
      </c>
      <c r="BD255" s="27">
        <f>$BD$29+$BD$53+$BD$78+$BD$101+$BD$126+$BD$150+$BD$176+$BD$201+$BD$226+$BD$250</f>
        <v>5.37</v>
      </c>
      <c r="BE255" s="27">
        <f>$BE$29+$BE$53+$BE$78+$BE$101+$BE$126+$BE$150+$BE$176+$BE$201+$BE$226+$BE$250</f>
        <v>1.23</v>
      </c>
      <c r="BF255" s="27">
        <f>$BF$29+$BF$53+$BF$78+$BF$101+$BF$126+$BF$150+$BF$176+$BF$201+$BF$226+$BF$250</f>
        <v>1.0900000000000001</v>
      </c>
      <c r="BG255" s="27">
        <f>$BG$29+$BG$53+$BG$78+$BG$101+$BG$126+$BG$150+$BG$176+$BG$201+$BG$226+$BG$250</f>
        <v>2.8999999999999995</v>
      </c>
      <c r="BH255" s="27">
        <f>$BH$29+$BH$53+$BH$78+$BH$101+$BH$126+$BH$150+$BH$176+$BH$201+$BH$226+$BH$250</f>
        <v>3.66</v>
      </c>
      <c r="BI255" s="27">
        <f>$BI$29+$BI$53+$BI$78+$BI$101+$BI$126+$BI$150+$BI$176+$BI$201+$BI$226+$BI$250</f>
        <v>12.760000000000002</v>
      </c>
      <c r="BJ255" s="27">
        <f>$BJ$29+$BJ$53+$BJ$78+$BJ$101+$BJ$126+$BJ$150+$BJ$176+$BJ$201+$BJ$226+$BJ$250</f>
        <v>0.06</v>
      </c>
      <c r="BK255" s="27">
        <f>$BK$29+$BK$53+$BK$78+$BK$101+$BK$126+$BK$150+$BK$176+$BK$201+$BK$226+$BK$250</f>
        <v>46.07</v>
      </c>
      <c r="BL255" s="27">
        <f>$BL$29+$BL$53+$BL$78+$BL$101+$BL$126+$BL$150+$BL$176+$BL$201+$BL$226+$BL$250</f>
        <v>0.02</v>
      </c>
      <c r="BM255" s="27">
        <f>$BM$29+$BM$53+$BM$78+$BM$101+$BM$126+$BM$150+$BM$176+$BM$201+$BM$226+$BM$250</f>
        <v>15.079999999999998</v>
      </c>
      <c r="BN255" s="27">
        <f>$BN$29+$BN$53+$BN$78+$BN$101+$BN$126+$BN$150+$BN$176+$BN$201+$BN$226+$BN$250</f>
        <v>1.1000000000000001</v>
      </c>
      <c r="BO255" s="27">
        <f>$BO$29+$BO$53+$BO$78+$BO$101+$BO$126+$BO$150+$BO$176+$BO$201+$BO$226+$BO$250</f>
        <v>0.58000000000000007</v>
      </c>
      <c r="BP255" s="27">
        <f>$BP$29+$BP$53+$BP$78+$BP$101+$BP$126+$BP$150+$BP$176+$BP$201+$BP$226+$BP$250</f>
        <v>0</v>
      </c>
      <c r="BQ255" s="27">
        <f>$BQ$29+$BQ$53+$BQ$78+$BQ$101+$BQ$126+$BQ$150+$BQ$176+$BQ$201+$BQ$226+$BQ$250</f>
        <v>0.1</v>
      </c>
      <c r="BR255" s="27">
        <f>$BR$29+$BR$53+$BR$78+$BR$101+$BR$126+$BR$150+$BR$176+$BR$201+$BR$226+$BR$250</f>
        <v>4.49</v>
      </c>
      <c r="BS255" s="27">
        <f>$BS$29+$BS$53+$BS$78+$BS$101+$BS$126+$BS$150+$BS$176+$BS$201+$BS$226+$BS$250</f>
        <v>61.37</v>
      </c>
      <c r="BT255" s="27">
        <f>$BT$29+$BT$53+$BT$78+$BT$101+$BT$126+$BT$150+$BT$176+$BT$201+$BT$226+$BT$250</f>
        <v>0.08</v>
      </c>
      <c r="BU255" s="27">
        <f>$BU$29+$BU$53+$BU$78+$BU$101+$BU$126+$BU$150+$BU$176+$BU$201+$BU$226+$BU$250</f>
        <v>0</v>
      </c>
      <c r="BV255" s="27">
        <f>$BV$29+$BV$53+$BV$78+$BV$101+$BV$126+$BV$150+$BV$176+$BV$201+$BV$226+$BV$250</f>
        <v>68.190000000000012</v>
      </c>
      <c r="BW255" s="27">
        <f>$BW$29+$BW$53+$BW$78+$BW$101+$BW$126+$BW$150+$BW$176+$BW$201+$BW$226+$BW$250</f>
        <v>0.92000000000000015</v>
      </c>
      <c r="BX255" s="27">
        <f>$BX$29+$BX$53+$BX$78+$BX$101+$BX$126+$BX$150+$BX$176+$BX$201+$BX$226+$BX$250</f>
        <v>0</v>
      </c>
      <c r="BY255" s="27">
        <f>$BY$29+$BY$53+$BY$78+$BY$101+$BY$126+$BY$150+$BY$176+$BY$201+$BY$226+$BY$250</f>
        <v>0</v>
      </c>
      <c r="BZ255" s="27">
        <f>$BZ$29+$BZ$53+$BZ$78+$BZ$101+$BZ$126+$BZ$150+$BZ$176+$BZ$201+$BZ$226+$BZ$250</f>
        <v>0</v>
      </c>
      <c r="CA255" s="27">
        <f>$CA$29+$CA$53+$CA$78+$CA$101+$CA$126+$CA$150+$CA$176+$CA$201+$CA$226+$CA$250</f>
        <v>0</v>
      </c>
      <c r="CB255" s="27">
        <f>$CB$29+$CB$53+$CB$78+$CB$101+$CB$126+$CB$150+$CB$176+$CB$201+$CB$226+$CB$250</f>
        <v>11925.760000000002</v>
      </c>
      <c r="CC255" s="26">
        <f>$CC$29+$CC$53+$CC$78+$CC$101+$CC$126+$CC$150+$CC$176+$CC$201+$CC$226+$CC$250</f>
        <v>0</v>
      </c>
      <c r="CE255" s="27">
        <f>$CE$29+$CE$53+$CE$78+$CE$101+$CE$126+$CE$150+$CE$176+$CE$201+$CE$226+$CE$250</f>
        <v>6205.46</v>
      </c>
      <c r="CG255" s="27">
        <f>$CG$29+$CG$53+$CG$78+$CG$101+$CG$126+$CG$150+$CG$176+$CG$201+$CG$226+$CG$250</f>
        <v>321.13</v>
      </c>
      <c r="CH255" s="27">
        <f>$CH$29+$CH$53+$CH$78+$CH$101+$CH$126+$CH$150+$CH$176+$CH$201+$CH$226+$CH$250</f>
        <v>131.26</v>
      </c>
      <c r="CI255" s="27">
        <f>$CI$29+$CI$53+$CI$78+$CI$101+$CI$126+$CI$150+$CI$176+$CI$201+$CI$226+$CI$250</f>
        <v>226.2</v>
      </c>
      <c r="CJ255" s="27">
        <f>$CJ$29+$CJ$53+$CJ$78+$CJ$101+$CJ$126+$CJ$150+$CJ$176+$CJ$201+$CJ$226+$CJ$250</f>
        <v>17790.79</v>
      </c>
      <c r="CK255" s="27">
        <f>$CK$29+$CK$53+$CK$78+$CK$101+$CK$126+$CK$150+$CK$176+$CK$201+$CK$226+$CK$250</f>
        <v>9501.0099999999984</v>
      </c>
      <c r="CL255" s="27">
        <f>$CL$29+$CL$53+$CL$78+$CL$101+$CL$126+$CL$150+$CL$176+$CL$201+$CL$226+$CL$250</f>
        <v>13645.9</v>
      </c>
      <c r="CM255" s="27">
        <f>$CM$29+$CM$53+$CM$78+$CM$101+$CM$126+$CM$150+$CM$176+$CM$201+$CM$226+$CM$250</f>
        <v>279.72000000000003</v>
      </c>
      <c r="CN255" s="27">
        <f>$CN$29+$CN$53+$CN$78+$CN$101+$CN$126+$CN$150+$CN$176+$CN$201+$CN$226+$CN$250</f>
        <v>158.35000000000002</v>
      </c>
      <c r="CO255" s="27">
        <f>$CO$29+$CO$53+$CO$78+$CO$101+$CO$126+$CO$150+$CO$176+$CO$201+$CO$226+$CO$250</f>
        <v>219.15999999999997</v>
      </c>
      <c r="CP255" s="27">
        <f>$CP$29+$CP$53+$CP$78+$CP$101+$CP$126+$CP$150+$CP$176+$CP$201+$CP$226+$CP$250</f>
        <v>248.03</v>
      </c>
      <c r="CQ255" s="27">
        <f>$CQ$29+$CQ$53+$CQ$78+$CQ$101+$CQ$126+$CQ$150+$CQ$176+$CQ$201+$CQ$226+$CQ$250</f>
        <v>11.38</v>
      </c>
    </row>
    <row r="256" spans="1:95" s="5" customFormat="1" ht="28" x14ac:dyDescent="0.3">
      <c r="B256" s="16" t="s">
        <v>125</v>
      </c>
      <c r="C256" s="11"/>
      <c r="D256" s="11">
        <f>$D$255* 4 /$I$255 * 100</f>
        <v>14.057637787331737</v>
      </c>
      <c r="E256" s="11"/>
      <c r="F256" s="11">
        <f>$F$255* 9 /$I$255 * 100</f>
        <v>29.049297574828447</v>
      </c>
      <c r="G256" s="11"/>
      <c r="H256" s="11">
        <f>($N$255* 3.8 +$O$255* 4.1 +$P$255* 2 ) /$I$255 * 100</f>
        <v>56.480355340087762</v>
      </c>
      <c r="I256" s="11"/>
      <c r="CC256" s="11"/>
    </row>
    <row r="257" spans="2:81" s="5" customFormat="1" ht="14" x14ac:dyDescent="0.3">
      <c r="B257" s="16"/>
      <c r="C257" s="11"/>
      <c r="D257" s="11"/>
      <c r="E257" s="11"/>
      <c r="F257" s="11"/>
      <c r="G257" s="11"/>
      <c r="H257" s="11"/>
      <c r="I257" s="11"/>
      <c r="CC257" s="11"/>
    </row>
    <row r="258" spans="2:81" s="5" customFormat="1" ht="14" x14ac:dyDescent="0.3">
      <c r="B258" s="16"/>
      <c r="C258" s="11"/>
      <c r="D258" s="11"/>
      <c r="E258" s="11"/>
      <c r="F258" s="11"/>
      <c r="G258" s="11"/>
      <c r="H258" s="11"/>
      <c r="I258" s="11"/>
      <c r="CC258" s="11"/>
    </row>
    <row r="259" spans="2:81" s="5" customFormat="1" ht="14" x14ac:dyDescent="0.3">
      <c r="B259" s="16"/>
      <c r="C259" s="11"/>
      <c r="D259" s="11"/>
      <c r="E259" s="11"/>
      <c r="F259" s="11"/>
      <c r="G259" s="11"/>
      <c r="H259" s="11"/>
      <c r="I259" s="11"/>
      <c r="CC259" s="11"/>
    </row>
    <row r="260" spans="2:81" s="5" customFormat="1" ht="14" x14ac:dyDescent="0.3">
      <c r="B260" s="16"/>
      <c r="C260" s="11"/>
      <c r="D260" s="11"/>
      <c r="E260" s="11"/>
      <c r="F260" s="11"/>
      <c r="G260" s="11"/>
      <c r="H260" s="11"/>
      <c r="I260" s="11"/>
      <c r="CC260" s="11"/>
    </row>
    <row r="261" spans="2:81" s="5" customFormat="1" ht="14" x14ac:dyDescent="0.3">
      <c r="B261" s="16"/>
      <c r="C261" s="11"/>
      <c r="D261" s="11"/>
      <c r="E261" s="11"/>
      <c r="F261" s="11"/>
      <c r="G261" s="11"/>
      <c r="H261" s="11"/>
      <c r="I261" s="11"/>
      <c r="CC261" s="11"/>
    </row>
    <row r="262" spans="2:81" s="5" customFormat="1" ht="14" x14ac:dyDescent="0.3">
      <c r="B262" s="16"/>
      <c r="C262" s="11"/>
      <c r="D262" s="11"/>
      <c r="E262" s="11"/>
      <c r="F262" s="11"/>
      <c r="G262" s="11"/>
      <c r="H262" s="11"/>
      <c r="I262" s="11"/>
      <c r="CC262" s="11"/>
    </row>
    <row r="263" spans="2:81" s="5" customFormat="1" ht="14" x14ac:dyDescent="0.3">
      <c r="B263" s="16"/>
      <c r="C263" s="11"/>
      <c r="D263" s="11"/>
      <c r="E263" s="11"/>
      <c r="F263" s="11"/>
      <c r="G263" s="11"/>
      <c r="H263" s="11"/>
      <c r="I263" s="11"/>
      <c r="CC263" s="11"/>
    </row>
    <row r="264" spans="2:81" s="5" customFormat="1" ht="14" x14ac:dyDescent="0.3">
      <c r="B264" s="16"/>
      <c r="C264" s="11"/>
      <c r="D264" s="11"/>
      <c r="E264" s="11"/>
      <c r="F264" s="11"/>
      <c r="G264" s="11"/>
      <c r="H264" s="11"/>
      <c r="I264" s="11"/>
      <c r="CC264" s="11"/>
    </row>
    <row r="265" spans="2:81" s="5" customFormat="1" ht="14" x14ac:dyDescent="0.3">
      <c r="B265" s="16"/>
      <c r="C265" s="11"/>
      <c r="D265" s="11"/>
      <c r="E265" s="11"/>
      <c r="F265" s="11"/>
      <c r="G265" s="11"/>
      <c r="H265" s="11"/>
      <c r="I265" s="11"/>
      <c r="CC265" s="11"/>
    </row>
    <row r="266" spans="2:81" s="5" customFormat="1" ht="14" x14ac:dyDescent="0.3">
      <c r="B266" s="16"/>
      <c r="C266" s="11"/>
      <c r="D266" s="11"/>
      <c r="E266" s="11"/>
      <c r="F266" s="11"/>
      <c r="G266" s="11"/>
      <c r="H266" s="11"/>
      <c r="I266" s="11"/>
      <c r="CC266" s="11"/>
    </row>
    <row r="267" spans="2:81" s="5" customFormat="1" ht="14" x14ac:dyDescent="0.3">
      <c r="B267" s="16"/>
      <c r="C267" s="11"/>
      <c r="D267" s="11"/>
      <c r="E267" s="11"/>
      <c r="F267" s="11"/>
      <c r="G267" s="11"/>
      <c r="H267" s="11"/>
      <c r="I267" s="11"/>
      <c r="CC267" s="11"/>
    </row>
    <row r="268" spans="2:81" s="5" customFormat="1" ht="14" x14ac:dyDescent="0.3">
      <c r="B268" s="16"/>
      <c r="C268" s="11"/>
      <c r="D268" s="11"/>
      <c r="E268" s="11"/>
      <c r="F268" s="11"/>
      <c r="G268" s="11"/>
      <c r="H268" s="11"/>
      <c r="I268" s="11"/>
      <c r="CC268" s="11"/>
    </row>
    <row r="269" spans="2:81" s="5" customFormat="1" ht="14" x14ac:dyDescent="0.3">
      <c r="B269" s="16"/>
      <c r="C269" s="11"/>
      <c r="D269" s="11"/>
      <c r="E269" s="11"/>
      <c r="F269" s="11"/>
      <c r="G269" s="11"/>
      <c r="H269" s="11"/>
      <c r="I269" s="11"/>
      <c r="CC269" s="11"/>
    </row>
    <row r="270" spans="2:81" s="5" customFormat="1" ht="14" x14ac:dyDescent="0.3">
      <c r="B270" s="16"/>
      <c r="C270" s="11"/>
      <c r="D270" s="11"/>
      <c r="E270" s="11"/>
      <c r="F270" s="11"/>
      <c r="G270" s="11"/>
      <c r="H270" s="11"/>
      <c r="I270" s="11"/>
      <c r="CC270" s="11"/>
    </row>
    <row r="271" spans="2:81" s="5" customFormat="1" ht="14" x14ac:dyDescent="0.3">
      <c r="B271" s="16"/>
      <c r="C271" s="11"/>
      <c r="D271" s="11"/>
      <c r="E271" s="11"/>
      <c r="F271" s="11"/>
      <c r="G271" s="11"/>
      <c r="H271" s="11"/>
      <c r="I271" s="11"/>
      <c r="CC271" s="11"/>
    </row>
    <row r="272" spans="2:81" s="5" customFormat="1" ht="14" x14ac:dyDescent="0.3">
      <c r="B272" s="16"/>
      <c r="C272" s="11"/>
      <c r="D272" s="11"/>
      <c r="E272" s="11"/>
      <c r="F272" s="11"/>
      <c r="G272" s="11"/>
      <c r="H272" s="11"/>
      <c r="I272" s="11"/>
      <c r="CC272" s="11"/>
    </row>
    <row r="273" spans="2:81" s="5" customFormat="1" ht="14" x14ac:dyDescent="0.3">
      <c r="B273" s="16"/>
      <c r="C273" s="11"/>
      <c r="D273" s="11"/>
      <c r="E273" s="11"/>
      <c r="F273" s="11"/>
      <c r="G273" s="11"/>
      <c r="H273" s="11"/>
      <c r="I273" s="11"/>
      <c r="CC273" s="11"/>
    </row>
    <row r="274" spans="2:81" s="5" customFormat="1" ht="14" x14ac:dyDescent="0.3">
      <c r="B274" s="16"/>
      <c r="C274" s="11"/>
      <c r="D274" s="11"/>
      <c r="E274" s="11"/>
      <c r="F274" s="11"/>
      <c r="G274" s="11"/>
      <c r="H274" s="11"/>
      <c r="I274" s="11"/>
      <c r="CC274" s="11"/>
    </row>
    <row r="275" spans="2:81" s="5" customFormat="1" ht="14" x14ac:dyDescent="0.3">
      <c r="B275" s="16"/>
      <c r="C275" s="11"/>
      <c r="D275" s="11"/>
      <c r="E275" s="11"/>
      <c r="F275" s="11"/>
      <c r="G275" s="11"/>
      <c r="H275" s="11"/>
      <c r="I275" s="11"/>
      <c r="CC275" s="11"/>
    </row>
    <row r="276" spans="2:81" s="5" customFormat="1" ht="14" x14ac:dyDescent="0.3">
      <c r="B276" s="16"/>
      <c r="C276" s="11"/>
      <c r="D276" s="11"/>
      <c r="E276" s="11"/>
      <c r="F276" s="11"/>
      <c r="G276" s="11"/>
      <c r="H276" s="11"/>
      <c r="I276" s="11"/>
      <c r="CC276" s="11"/>
    </row>
    <row r="277" spans="2:81" s="5" customFormat="1" ht="14" x14ac:dyDescent="0.3">
      <c r="B277" s="16"/>
      <c r="C277" s="11"/>
      <c r="D277" s="11"/>
      <c r="E277" s="11"/>
      <c r="F277" s="11"/>
      <c r="G277" s="11"/>
      <c r="H277" s="11"/>
      <c r="I277" s="11"/>
      <c r="CC277" s="11"/>
    </row>
    <row r="278" spans="2:81" s="5" customFormat="1" ht="14" x14ac:dyDescent="0.3">
      <c r="B278" s="16"/>
      <c r="C278" s="11"/>
      <c r="D278" s="11"/>
      <c r="E278" s="11"/>
      <c r="F278" s="11"/>
      <c r="G278" s="11"/>
      <c r="H278" s="11"/>
      <c r="I278" s="11"/>
      <c r="CC278" s="11"/>
    </row>
    <row r="279" spans="2:81" s="5" customFormat="1" ht="14" x14ac:dyDescent="0.3">
      <c r="B279" s="16"/>
      <c r="C279" s="11"/>
      <c r="D279" s="11"/>
      <c r="E279" s="11"/>
      <c r="F279" s="11"/>
      <c r="G279" s="11"/>
      <c r="H279" s="11"/>
      <c r="I279" s="11"/>
      <c r="CC279" s="11"/>
    </row>
    <row r="280" spans="2:81" s="5" customFormat="1" ht="14" x14ac:dyDescent="0.3">
      <c r="B280" s="16"/>
      <c r="C280" s="11"/>
      <c r="D280" s="11"/>
      <c r="E280" s="11"/>
      <c r="F280" s="11"/>
      <c r="G280" s="11"/>
      <c r="H280" s="11"/>
      <c r="I280" s="11"/>
      <c r="CC280" s="11"/>
    </row>
    <row r="281" spans="2:81" s="5" customFormat="1" ht="14" x14ac:dyDescent="0.3">
      <c r="B281" s="16"/>
      <c r="C281" s="11"/>
      <c r="D281" s="11"/>
      <c r="E281" s="11"/>
      <c r="F281" s="11"/>
      <c r="G281" s="11"/>
      <c r="H281" s="11"/>
      <c r="I281" s="11"/>
      <c r="CC281" s="11"/>
    </row>
    <row r="282" spans="2:81" s="5" customFormat="1" ht="14" x14ac:dyDescent="0.3">
      <c r="B282" s="16"/>
      <c r="C282" s="11"/>
      <c r="D282" s="11"/>
      <c r="E282" s="11"/>
      <c r="F282" s="11"/>
      <c r="G282" s="11"/>
      <c r="H282" s="11"/>
      <c r="I282" s="11"/>
      <c r="CC282" s="11"/>
    </row>
    <row r="283" spans="2:81" s="5" customFormat="1" ht="14" x14ac:dyDescent="0.3">
      <c r="B283" s="16"/>
      <c r="C283" s="11"/>
      <c r="D283" s="11"/>
      <c r="E283" s="11"/>
      <c r="F283" s="11"/>
      <c r="G283" s="11"/>
      <c r="H283" s="11"/>
      <c r="I283" s="11"/>
      <c r="CC283" s="11"/>
    </row>
    <row r="284" spans="2:81" s="5" customFormat="1" ht="14" x14ac:dyDescent="0.3">
      <c r="B284" s="16"/>
      <c r="C284" s="11"/>
      <c r="D284" s="11"/>
      <c r="E284" s="11"/>
      <c r="F284" s="11"/>
      <c r="G284" s="11"/>
      <c r="H284" s="11"/>
      <c r="I284" s="11"/>
      <c r="CC284" s="11"/>
    </row>
    <row r="285" spans="2:81" s="5" customFormat="1" ht="14" x14ac:dyDescent="0.3">
      <c r="B285" s="16"/>
      <c r="C285" s="11"/>
      <c r="D285" s="11"/>
      <c r="E285" s="11"/>
      <c r="F285" s="11"/>
      <c r="G285" s="11"/>
      <c r="H285" s="11"/>
      <c r="I285" s="11"/>
      <c r="CC285" s="11"/>
    </row>
    <row r="286" spans="2:81" s="5" customFormat="1" ht="14" x14ac:dyDescent="0.3">
      <c r="B286" s="16"/>
      <c r="C286" s="11"/>
      <c r="D286" s="11"/>
      <c r="E286" s="11"/>
      <c r="F286" s="11"/>
      <c r="G286" s="11"/>
      <c r="H286" s="11"/>
      <c r="I286" s="11"/>
      <c r="CC286" s="11"/>
    </row>
    <row r="287" spans="2:81" s="5" customFormat="1" ht="14" x14ac:dyDescent="0.3">
      <c r="B287" s="16"/>
      <c r="C287" s="11"/>
      <c r="D287" s="11"/>
      <c r="E287" s="11"/>
      <c r="F287" s="11"/>
      <c r="G287" s="11"/>
      <c r="H287" s="11"/>
      <c r="I287" s="11"/>
      <c r="CC287" s="11"/>
    </row>
    <row r="288" spans="2:81" s="5" customFormat="1" ht="14" x14ac:dyDescent="0.3">
      <c r="B288" s="16"/>
      <c r="C288" s="11"/>
      <c r="D288" s="11"/>
      <c r="E288" s="11"/>
      <c r="F288" s="11"/>
      <c r="G288" s="11"/>
      <c r="H288" s="11"/>
      <c r="I288" s="11"/>
      <c r="CC288" s="11"/>
    </row>
    <row r="289" spans="2:81" s="5" customFormat="1" ht="14" x14ac:dyDescent="0.3">
      <c r="B289" s="16"/>
      <c r="C289" s="11"/>
      <c r="D289" s="11"/>
      <c r="E289" s="11"/>
      <c r="F289" s="11"/>
      <c r="G289" s="11"/>
      <c r="H289" s="11"/>
      <c r="I289" s="11"/>
      <c r="CC289" s="11"/>
    </row>
    <row r="290" spans="2:81" s="5" customFormat="1" ht="14" x14ac:dyDescent="0.3">
      <c r="B290" s="16"/>
      <c r="C290" s="11"/>
      <c r="D290" s="11"/>
      <c r="E290" s="11"/>
      <c r="F290" s="11"/>
      <c r="G290" s="11"/>
      <c r="H290" s="11"/>
      <c r="I290" s="11"/>
      <c r="CC290" s="11"/>
    </row>
    <row r="291" spans="2:81" s="5" customFormat="1" ht="14" x14ac:dyDescent="0.3">
      <c r="B291" s="16"/>
      <c r="C291" s="11"/>
      <c r="D291" s="11"/>
      <c r="E291" s="11"/>
      <c r="F291" s="11"/>
      <c r="G291" s="11"/>
      <c r="H291" s="11"/>
      <c r="I291" s="11"/>
      <c r="CC291" s="11"/>
    </row>
    <row r="292" spans="2:81" s="5" customFormat="1" ht="14" x14ac:dyDescent="0.3">
      <c r="B292" s="16"/>
      <c r="C292" s="11"/>
      <c r="D292" s="11"/>
      <c r="E292" s="11"/>
      <c r="F292" s="11"/>
      <c r="G292" s="11"/>
      <c r="H292" s="11"/>
      <c r="I292" s="11"/>
      <c r="CC292" s="11"/>
    </row>
    <row r="293" spans="2:81" s="5" customFormat="1" ht="14" x14ac:dyDescent="0.3">
      <c r="B293" s="16"/>
      <c r="C293" s="11"/>
      <c r="D293" s="11"/>
      <c r="E293" s="11"/>
      <c r="F293" s="11"/>
      <c r="G293" s="11"/>
      <c r="H293" s="11"/>
      <c r="I293" s="11"/>
      <c r="CC293" s="11"/>
    </row>
    <row r="294" spans="2:81" s="5" customFormat="1" ht="14" x14ac:dyDescent="0.3">
      <c r="B294" s="16"/>
      <c r="C294" s="11"/>
      <c r="D294" s="11"/>
      <c r="E294" s="11"/>
      <c r="F294" s="11"/>
      <c r="G294" s="11"/>
      <c r="H294" s="11"/>
      <c r="I294" s="11"/>
      <c r="CC294" s="11"/>
    </row>
    <row r="295" spans="2:81" s="5" customFormat="1" ht="14" x14ac:dyDescent="0.3">
      <c r="B295" s="16"/>
      <c r="C295" s="11"/>
      <c r="D295" s="11"/>
      <c r="E295" s="11"/>
      <c r="F295" s="11"/>
      <c r="G295" s="11"/>
      <c r="H295" s="11"/>
      <c r="I295" s="11"/>
      <c r="CC295" s="11"/>
    </row>
    <row r="296" spans="2:81" s="5" customFormat="1" ht="14" x14ac:dyDescent="0.3">
      <c r="B296" s="16"/>
      <c r="C296" s="11"/>
      <c r="D296" s="11"/>
      <c r="E296" s="11"/>
      <c r="F296" s="11"/>
      <c r="G296" s="11"/>
      <c r="H296" s="11"/>
      <c r="I296" s="11"/>
      <c r="CC296" s="11"/>
    </row>
    <row r="297" spans="2:81" s="5" customFormat="1" ht="14" x14ac:dyDescent="0.3">
      <c r="B297" s="16"/>
      <c r="C297" s="11"/>
      <c r="D297" s="11"/>
      <c r="E297" s="11"/>
      <c r="F297" s="11"/>
      <c r="G297" s="11"/>
      <c r="H297" s="11"/>
      <c r="I297" s="11"/>
      <c r="CC297" s="11"/>
    </row>
    <row r="298" spans="2:81" s="5" customFormat="1" ht="14" x14ac:dyDescent="0.3">
      <c r="B298" s="16"/>
      <c r="C298" s="11"/>
      <c r="D298" s="11"/>
      <c r="E298" s="11"/>
      <c r="F298" s="11"/>
      <c r="G298" s="11"/>
      <c r="H298" s="11"/>
      <c r="I298" s="11"/>
      <c r="CC298" s="11"/>
    </row>
    <row r="299" spans="2:81" s="5" customFormat="1" ht="14" x14ac:dyDescent="0.3">
      <c r="B299" s="16"/>
      <c r="C299" s="11"/>
      <c r="D299" s="11"/>
      <c r="E299" s="11"/>
      <c r="F299" s="11"/>
      <c r="G299" s="11"/>
      <c r="H299" s="11"/>
      <c r="I299" s="11"/>
      <c r="CC299" s="11"/>
    </row>
    <row r="300" spans="2:81" s="5" customFormat="1" ht="14" x14ac:dyDescent="0.3">
      <c r="B300" s="16"/>
      <c r="C300" s="11"/>
      <c r="D300" s="11"/>
      <c r="E300" s="11"/>
      <c r="F300" s="11"/>
      <c r="G300" s="11"/>
      <c r="H300" s="11"/>
      <c r="I300" s="11"/>
      <c r="CC300" s="11"/>
    </row>
    <row r="301" spans="2:81" s="5" customFormat="1" ht="14" x14ac:dyDescent="0.3">
      <c r="B301" s="16"/>
      <c r="C301" s="11"/>
      <c r="D301" s="11"/>
      <c r="E301" s="11"/>
      <c r="F301" s="11"/>
      <c r="G301" s="11"/>
      <c r="H301" s="11"/>
      <c r="I301" s="11"/>
      <c r="CC301" s="11"/>
    </row>
    <row r="302" spans="2:81" s="5" customFormat="1" ht="14" x14ac:dyDescent="0.3">
      <c r="B302" s="16"/>
      <c r="C302" s="11"/>
      <c r="D302" s="11"/>
      <c r="E302" s="11"/>
      <c r="F302" s="11"/>
      <c r="G302" s="11"/>
      <c r="H302" s="11"/>
      <c r="I302" s="11"/>
      <c r="CC302" s="11"/>
    </row>
    <row r="303" spans="2:81" s="5" customFormat="1" ht="14" x14ac:dyDescent="0.3">
      <c r="B303" s="16"/>
      <c r="C303" s="11"/>
      <c r="D303" s="11"/>
      <c r="E303" s="11"/>
      <c r="F303" s="11"/>
      <c r="G303" s="11"/>
      <c r="H303" s="11"/>
      <c r="I303" s="11"/>
      <c r="CC303" s="11"/>
    </row>
    <row r="304" spans="2:81" s="5" customFormat="1" ht="14" x14ac:dyDescent="0.3">
      <c r="B304" s="16"/>
      <c r="C304" s="11"/>
      <c r="D304" s="11"/>
      <c r="E304" s="11"/>
      <c r="F304" s="11"/>
      <c r="G304" s="11"/>
      <c r="H304" s="11"/>
      <c r="I304" s="11"/>
      <c r="CC304" s="11"/>
    </row>
    <row r="305" spans="2:81" s="5" customFormat="1" ht="14" x14ac:dyDescent="0.3">
      <c r="B305" s="16"/>
      <c r="C305" s="11"/>
      <c r="D305" s="11"/>
      <c r="E305" s="11"/>
      <c r="F305" s="11"/>
      <c r="G305" s="11"/>
      <c r="H305" s="11"/>
      <c r="I305" s="11"/>
      <c r="CC305" s="11"/>
    </row>
    <row r="306" spans="2:81" s="5" customFormat="1" ht="14" x14ac:dyDescent="0.3">
      <c r="B306" s="16"/>
      <c r="C306" s="11"/>
      <c r="D306" s="11"/>
      <c r="E306" s="11"/>
      <c r="F306" s="11"/>
      <c r="G306" s="11"/>
      <c r="H306" s="11"/>
      <c r="I306" s="11"/>
      <c r="CC306" s="11"/>
    </row>
    <row r="307" spans="2:81" s="5" customFormat="1" ht="14" x14ac:dyDescent="0.3">
      <c r="B307" s="16"/>
      <c r="C307" s="11"/>
      <c r="D307" s="11"/>
      <c r="E307" s="11"/>
      <c r="F307" s="11"/>
      <c r="G307" s="11"/>
      <c r="H307" s="11"/>
      <c r="I307" s="11"/>
      <c r="CC307" s="11"/>
    </row>
    <row r="308" spans="2:81" s="5" customFormat="1" ht="14" x14ac:dyDescent="0.3">
      <c r="B308" s="16"/>
      <c r="C308" s="11"/>
      <c r="D308" s="11"/>
      <c r="E308" s="11"/>
      <c r="F308" s="11"/>
      <c r="G308" s="11"/>
      <c r="H308" s="11"/>
      <c r="I308" s="11"/>
      <c r="CC308" s="11"/>
    </row>
    <row r="309" spans="2:81" s="5" customFormat="1" ht="14" x14ac:dyDescent="0.3">
      <c r="B309" s="16"/>
      <c r="C309" s="11"/>
      <c r="D309" s="11"/>
      <c r="E309" s="11"/>
      <c r="F309" s="11"/>
      <c r="G309" s="11"/>
      <c r="H309" s="11"/>
      <c r="I309" s="11"/>
      <c r="CC309" s="11"/>
    </row>
    <row r="310" spans="2:81" s="5" customFormat="1" ht="14" x14ac:dyDescent="0.3">
      <c r="B310" s="16"/>
      <c r="C310" s="11"/>
      <c r="D310" s="11"/>
      <c r="E310" s="11"/>
      <c r="F310" s="11"/>
      <c r="G310" s="11"/>
      <c r="H310" s="11"/>
      <c r="I310" s="11"/>
      <c r="CC310" s="11"/>
    </row>
    <row r="311" spans="2:81" s="5" customFormat="1" ht="14" x14ac:dyDescent="0.3">
      <c r="B311" s="16"/>
      <c r="C311" s="11"/>
      <c r="D311" s="11"/>
      <c r="E311" s="11"/>
      <c r="F311" s="11"/>
      <c r="G311" s="11"/>
      <c r="H311" s="11"/>
      <c r="I311" s="11"/>
      <c r="CC311" s="11"/>
    </row>
    <row r="312" spans="2:81" s="5" customFormat="1" ht="14" x14ac:dyDescent="0.3">
      <c r="B312" s="16"/>
      <c r="C312" s="11"/>
      <c r="D312" s="11"/>
      <c r="E312" s="11"/>
      <c r="F312" s="11"/>
      <c r="G312" s="11"/>
      <c r="H312" s="11"/>
      <c r="I312" s="11"/>
      <c r="CC312" s="11"/>
    </row>
    <row r="313" spans="2:81" s="5" customFormat="1" ht="14" x14ac:dyDescent="0.3">
      <c r="B313" s="16"/>
      <c r="C313" s="11"/>
      <c r="D313" s="11"/>
      <c r="E313" s="11"/>
      <c r="F313" s="11"/>
      <c r="G313" s="11"/>
      <c r="H313" s="11"/>
      <c r="I313" s="11"/>
      <c r="CC313" s="11"/>
    </row>
    <row r="314" spans="2:81" s="5" customFormat="1" ht="14" x14ac:dyDescent="0.3">
      <c r="B314" s="16"/>
      <c r="C314" s="11"/>
      <c r="D314" s="11"/>
      <c r="E314" s="11"/>
      <c r="F314" s="11"/>
      <c r="G314" s="11"/>
      <c r="H314" s="11"/>
      <c r="I314" s="11"/>
      <c r="CC314" s="11"/>
    </row>
    <row r="315" spans="2:81" s="5" customFormat="1" ht="14" x14ac:dyDescent="0.3">
      <c r="B315" s="16"/>
      <c r="C315" s="11"/>
      <c r="D315" s="11"/>
      <c r="E315" s="11"/>
      <c r="F315" s="11"/>
      <c r="G315" s="11"/>
      <c r="H315" s="11"/>
      <c r="I315" s="11"/>
      <c r="CC315" s="11"/>
    </row>
    <row r="316" spans="2:81" s="5" customFormat="1" ht="14" x14ac:dyDescent="0.3">
      <c r="B316" s="16"/>
      <c r="C316" s="11"/>
      <c r="D316" s="11"/>
      <c r="E316" s="11"/>
      <c r="F316" s="11"/>
      <c r="G316" s="11"/>
      <c r="H316" s="11"/>
      <c r="I316" s="11"/>
      <c r="CC316" s="11"/>
    </row>
    <row r="317" spans="2:81" s="5" customFormat="1" ht="14" x14ac:dyDescent="0.3">
      <c r="B317" s="16"/>
      <c r="C317" s="11"/>
      <c r="D317" s="11"/>
      <c r="E317" s="11"/>
      <c r="F317" s="11"/>
      <c r="G317" s="11"/>
      <c r="H317" s="11"/>
      <c r="I317" s="11"/>
      <c r="CC317" s="11"/>
    </row>
    <row r="318" spans="2:81" s="5" customFormat="1" ht="14" x14ac:dyDescent="0.3">
      <c r="B318" s="16"/>
      <c r="C318" s="11"/>
      <c r="D318" s="11"/>
      <c r="E318" s="11"/>
      <c r="F318" s="11"/>
      <c r="G318" s="11"/>
      <c r="H318" s="11"/>
      <c r="I318" s="11"/>
      <c r="CC318" s="11"/>
    </row>
    <row r="319" spans="2:81" s="5" customFormat="1" ht="14" x14ac:dyDescent="0.3">
      <c r="B319" s="16"/>
      <c r="C319" s="11"/>
      <c r="D319" s="11"/>
      <c r="E319" s="11"/>
      <c r="F319" s="11"/>
      <c r="G319" s="11"/>
      <c r="H319" s="11"/>
      <c r="I319" s="11"/>
      <c r="CC319" s="11"/>
    </row>
    <row r="320" spans="2:81" s="5" customFormat="1" ht="14" x14ac:dyDescent="0.3">
      <c r="B320" s="16"/>
      <c r="C320" s="11"/>
      <c r="D320" s="11"/>
      <c r="E320" s="11"/>
      <c r="F320" s="11"/>
      <c r="G320" s="11"/>
      <c r="H320" s="11"/>
      <c r="I320" s="11"/>
      <c r="CC320" s="11"/>
    </row>
    <row r="321" spans="2:81" s="5" customFormat="1" ht="14" x14ac:dyDescent="0.3">
      <c r="B321" s="16"/>
      <c r="C321" s="11"/>
      <c r="D321" s="11"/>
      <c r="E321" s="11"/>
      <c r="F321" s="11"/>
      <c r="G321" s="11"/>
      <c r="H321" s="11"/>
      <c r="I321" s="11"/>
      <c r="CC321" s="11"/>
    </row>
    <row r="322" spans="2:81" s="5" customFormat="1" ht="14" x14ac:dyDescent="0.3">
      <c r="B322" s="16"/>
      <c r="C322" s="11"/>
      <c r="D322" s="11"/>
      <c r="E322" s="11"/>
      <c r="F322" s="11"/>
      <c r="G322" s="11"/>
      <c r="H322" s="11"/>
      <c r="I322" s="11"/>
      <c r="CC322" s="11"/>
    </row>
    <row r="323" spans="2:81" s="5" customFormat="1" ht="14" x14ac:dyDescent="0.3">
      <c r="B323" s="16"/>
      <c r="C323" s="11"/>
      <c r="D323" s="11"/>
      <c r="E323" s="11"/>
      <c r="F323" s="11"/>
      <c r="G323" s="11"/>
      <c r="H323" s="11"/>
      <c r="I323" s="11"/>
      <c r="CC323" s="11"/>
    </row>
    <row r="324" spans="2:81" s="5" customFormat="1" ht="14" x14ac:dyDescent="0.3">
      <c r="B324" s="16"/>
      <c r="C324" s="11"/>
      <c r="D324" s="11"/>
      <c r="E324" s="11"/>
      <c r="F324" s="11"/>
      <c r="G324" s="11"/>
      <c r="H324" s="11"/>
      <c r="I324" s="11"/>
      <c r="CC324" s="11"/>
    </row>
    <row r="325" spans="2:81" s="5" customFormat="1" ht="14" x14ac:dyDescent="0.3">
      <c r="B325" s="16"/>
      <c r="C325" s="11"/>
      <c r="D325" s="11"/>
      <c r="E325" s="11"/>
      <c r="F325" s="11"/>
      <c r="G325" s="11"/>
      <c r="H325" s="11"/>
      <c r="I325" s="11"/>
      <c r="CC325" s="11"/>
    </row>
    <row r="326" spans="2:81" s="5" customFormat="1" ht="14" x14ac:dyDescent="0.3">
      <c r="B326" s="16"/>
      <c r="C326" s="11"/>
      <c r="D326" s="11"/>
      <c r="E326" s="11"/>
      <c r="F326" s="11"/>
      <c r="G326" s="11"/>
      <c r="H326" s="11"/>
      <c r="I326" s="11"/>
      <c r="CC326" s="11"/>
    </row>
    <row r="327" spans="2:81" s="5" customFormat="1" ht="14" x14ac:dyDescent="0.3">
      <c r="B327" s="16"/>
      <c r="C327" s="11"/>
      <c r="D327" s="11"/>
      <c r="E327" s="11"/>
      <c r="F327" s="11"/>
      <c r="G327" s="11"/>
      <c r="H327" s="11"/>
      <c r="I327" s="11"/>
      <c r="CC327" s="11"/>
    </row>
    <row r="328" spans="2:81" s="5" customFormat="1" ht="14" x14ac:dyDescent="0.3">
      <c r="B328" s="16"/>
      <c r="C328" s="11"/>
      <c r="D328" s="11"/>
      <c r="E328" s="11"/>
      <c r="F328" s="11"/>
      <c r="G328" s="11"/>
      <c r="H328" s="11"/>
      <c r="I328" s="11"/>
      <c r="CC328" s="11"/>
    </row>
    <row r="329" spans="2:81" s="5" customFormat="1" ht="14" x14ac:dyDescent="0.3">
      <c r="B329" s="16"/>
      <c r="C329" s="11"/>
      <c r="D329" s="11"/>
      <c r="E329" s="11"/>
      <c r="F329" s="11"/>
      <c r="G329" s="11"/>
      <c r="H329" s="11"/>
      <c r="I329" s="11"/>
      <c r="CC329" s="11"/>
    </row>
    <row r="330" spans="2:81" s="5" customFormat="1" ht="14" x14ac:dyDescent="0.3">
      <c r="B330" s="16"/>
      <c r="C330" s="11"/>
      <c r="D330" s="11"/>
      <c r="E330" s="11"/>
      <c r="F330" s="11"/>
      <c r="G330" s="11"/>
      <c r="H330" s="11"/>
      <c r="I330" s="11"/>
      <c r="CC330" s="11"/>
    </row>
    <row r="331" spans="2:81" s="5" customFormat="1" ht="14" x14ac:dyDescent="0.3">
      <c r="B331" s="16"/>
      <c r="C331" s="11"/>
      <c r="D331" s="11"/>
      <c r="E331" s="11"/>
      <c r="F331" s="11"/>
      <c r="G331" s="11"/>
      <c r="H331" s="11"/>
      <c r="I331" s="11"/>
      <c r="CC331" s="11"/>
    </row>
    <row r="332" spans="2:81" s="5" customFormat="1" ht="14" x14ac:dyDescent="0.3">
      <c r="B332" s="16"/>
      <c r="C332" s="11"/>
      <c r="D332" s="11"/>
      <c r="E332" s="11"/>
      <c r="F332" s="11"/>
      <c r="G332" s="11"/>
      <c r="H332" s="11"/>
      <c r="I332" s="11"/>
      <c r="CC332" s="11"/>
    </row>
    <row r="333" spans="2:81" s="5" customFormat="1" ht="14" x14ac:dyDescent="0.3">
      <c r="B333" s="16"/>
      <c r="C333" s="11"/>
      <c r="D333" s="11"/>
      <c r="E333" s="11"/>
      <c r="F333" s="11"/>
      <c r="G333" s="11"/>
      <c r="H333" s="11"/>
      <c r="I333" s="11"/>
      <c r="CC333" s="11"/>
    </row>
    <row r="334" spans="2:81" s="5" customFormat="1" ht="14" x14ac:dyDescent="0.3">
      <c r="B334" s="16"/>
      <c r="C334" s="11"/>
      <c r="D334" s="11"/>
      <c r="E334" s="11"/>
      <c r="F334" s="11"/>
      <c r="G334" s="11"/>
      <c r="H334" s="11"/>
      <c r="I334" s="11"/>
      <c r="CC334" s="11"/>
    </row>
    <row r="335" spans="2:81" s="5" customFormat="1" ht="14" x14ac:dyDescent="0.3">
      <c r="B335" s="16"/>
      <c r="C335" s="11"/>
      <c r="D335" s="11"/>
      <c r="E335" s="11"/>
      <c r="F335" s="11"/>
      <c r="G335" s="11"/>
      <c r="H335" s="11"/>
      <c r="I335" s="11"/>
      <c r="CC335" s="11"/>
    </row>
    <row r="336" spans="2:81" x14ac:dyDescent="0.35">
      <c r="C336" s="10"/>
      <c r="D336" s="10"/>
      <c r="E336" s="10"/>
      <c r="F336" s="10"/>
      <c r="G336" s="10"/>
      <c r="H336" s="10"/>
      <c r="I336" s="10"/>
    </row>
    <row r="337" spans="3:9" x14ac:dyDescent="0.35">
      <c r="C337" s="10"/>
      <c r="D337" s="10"/>
      <c r="E337" s="10"/>
      <c r="F337" s="10"/>
      <c r="G337" s="10"/>
      <c r="H337" s="10"/>
      <c r="I337" s="10"/>
    </row>
    <row r="338" spans="3:9" x14ac:dyDescent="0.35">
      <c r="C338" s="10"/>
      <c r="D338" s="10"/>
      <c r="E338" s="10"/>
      <c r="F338" s="10"/>
      <c r="G338" s="10"/>
      <c r="H338" s="10"/>
      <c r="I338" s="10"/>
    </row>
    <row r="339" spans="3:9" x14ac:dyDescent="0.35">
      <c r="C339" s="10"/>
      <c r="D339" s="10"/>
      <c r="E339" s="10"/>
      <c r="F339" s="10"/>
      <c r="G339" s="10"/>
      <c r="H339" s="10"/>
      <c r="I339" s="10"/>
    </row>
    <row r="340" spans="3:9" x14ac:dyDescent="0.35">
      <c r="C340" s="10"/>
      <c r="D340" s="10"/>
      <c r="E340" s="10"/>
      <c r="F340" s="10"/>
      <c r="G340" s="10"/>
      <c r="H340" s="10"/>
      <c r="I340" s="10"/>
    </row>
    <row r="341" spans="3:9" x14ac:dyDescent="0.35">
      <c r="C341" s="10"/>
      <c r="D341" s="10"/>
      <c r="E341" s="10"/>
      <c r="F341" s="10"/>
      <c r="G341" s="10"/>
      <c r="H341" s="10"/>
      <c r="I341" s="10"/>
    </row>
    <row r="342" spans="3:9" x14ac:dyDescent="0.35">
      <c r="C342" s="10"/>
      <c r="D342" s="10"/>
      <c r="E342" s="10"/>
      <c r="F342" s="10"/>
      <c r="G342" s="10"/>
      <c r="H342" s="10"/>
      <c r="I342" s="10"/>
    </row>
    <row r="343" spans="3:9" x14ac:dyDescent="0.35">
      <c r="C343" s="10"/>
      <c r="D343" s="10"/>
      <c r="E343" s="10"/>
      <c r="F343" s="10"/>
      <c r="G343" s="10"/>
      <c r="H343" s="10"/>
      <c r="I343" s="10"/>
    </row>
    <row r="344" spans="3:9" x14ac:dyDescent="0.35">
      <c r="C344" s="10"/>
      <c r="D344" s="10"/>
      <c r="E344" s="10"/>
      <c r="F344" s="10"/>
      <c r="G344" s="10"/>
      <c r="H344" s="10"/>
      <c r="I344" s="10"/>
    </row>
    <row r="345" spans="3:9" x14ac:dyDescent="0.35">
      <c r="C345" s="10"/>
      <c r="D345" s="10"/>
      <c r="E345" s="10"/>
      <c r="F345" s="10"/>
      <c r="G345" s="10"/>
      <c r="H345" s="10"/>
      <c r="I345" s="10"/>
    </row>
    <row r="346" spans="3:9" x14ac:dyDescent="0.35">
      <c r="C346" s="10"/>
      <c r="D346" s="10"/>
      <c r="E346" s="10"/>
      <c r="F346" s="10"/>
      <c r="G346" s="10"/>
      <c r="H346" s="10"/>
      <c r="I346" s="10"/>
    </row>
    <row r="347" spans="3:9" x14ac:dyDescent="0.35">
      <c r="C347" s="10"/>
      <c r="D347" s="10"/>
      <c r="E347" s="10"/>
      <c r="F347" s="10"/>
      <c r="G347" s="10"/>
      <c r="H347" s="10"/>
      <c r="I347" s="10"/>
    </row>
    <row r="348" spans="3:9" x14ac:dyDescent="0.35">
      <c r="C348" s="10"/>
      <c r="D348" s="10"/>
      <c r="E348" s="10"/>
      <c r="F348" s="10"/>
      <c r="G348" s="10"/>
      <c r="H348" s="10"/>
      <c r="I348" s="10"/>
    </row>
    <row r="349" spans="3:9" x14ac:dyDescent="0.35">
      <c r="C349" s="10"/>
      <c r="D349" s="10"/>
      <c r="E349" s="10"/>
      <c r="F349" s="10"/>
      <c r="G349" s="10"/>
      <c r="H349" s="10"/>
      <c r="I349" s="10"/>
    </row>
    <row r="350" spans="3:9" x14ac:dyDescent="0.35">
      <c r="C350" s="10"/>
      <c r="D350" s="10"/>
      <c r="E350" s="10"/>
      <c r="F350" s="10"/>
      <c r="G350" s="10"/>
      <c r="H350" s="10"/>
      <c r="I350" s="10"/>
    </row>
    <row r="351" spans="3:9" x14ac:dyDescent="0.35">
      <c r="C351" s="10"/>
      <c r="D351" s="10"/>
      <c r="E351" s="10"/>
      <c r="F351" s="10"/>
      <c r="G351" s="10"/>
      <c r="H351" s="10"/>
      <c r="I351" s="10"/>
    </row>
    <row r="352" spans="3:9" x14ac:dyDescent="0.35">
      <c r="C352" s="10"/>
      <c r="D352" s="10"/>
      <c r="E352" s="10"/>
      <c r="F352" s="10"/>
      <c r="G352" s="10"/>
      <c r="H352" s="10"/>
      <c r="I352" s="10"/>
    </row>
    <row r="353" spans="3:9" x14ac:dyDescent="0.35">
      <c r="C353" s="10"/>
      <c r="D353" s="10"/>
      <c r="E353" s="10"/>
      <c r="F353" s="10"/>
      <c r="G353" s="10"/>
      <c r="H353" s="10"/>
      <c r="I353" s="10"/>
    </row>
    <row r="354" spans="3:9" x14ac:dyDescent="0.35">
      <c r="C354" s="10"/>
      <c r="D354" s="10"/>
      <c r="E354" s="10"/>
      <c r="F354" s="10"/>
      <c r="G354" s="10"/>
      <c r="H354" s="10"/>
      <c r="I354" s="10"/>
    </row>
    <row r="355" spans="3:9" x14ac:dyDescent="0.35">
      <c r="C355" s="10"/>
      <c r="D355" s="10"/>
      <c r="E355" s="10"/>
      <c r="F355" s="10"/>
      <c r="G355" s="10"/>
      <c r="H355" s="10"/>
      <c r="I355" s="10"/>
    </row>
    <row r="356" spans="3:9" x14ac:dyDescent="0.35">
      <c r="C356" s="10"/>
      <c r="D356" s="10"/>
      <c r="E356" s="10"/>
      <c r="F356" s="10"/>
      <c r="G356" s="10"/>
      <c r="H356" s="10"/>
      <c r="I356" s="10"/>
    </row>
    <row r="357" spans="3:9" x14ac:dyDescent="0.35">
      <c r="C357" s="10"/>
      <c r="D357" s="10"/>
      <c r="E357" s="10"/>
      <c r="F357" s="10"/>
      <c r="G357" s="10"/>
      <c r="H357" s="10"/>
      <c r="I357" s="10"/>
    </row>
    <row r="358" spans="3:9" x14ac:dyDescent="0.35">
      <c r="C358" s="10"/>
      <c r="D358" s="10"/>
      <c r="E358" s="10"/>
      <c r="F358" s="10"/>
      <c r="G358" s="10"/>
      <c r="H358" s="10"/>
      <c r="I358" s="10"/>
    </row>
    <row r="359" spans="3:9" x14ac:dyDescent="0.35">
      <c r="C359" s="10"/>
      <c r="D359" s="10"/>
      <c r="E359" s="10"/>
      <c r="F359" s="10"/>
      <c r="G359" s="10"/>
      <c r="H359" s="10"/>
      <c r="I359" s="10"/>
    </row>
    <row r="360" spans="3:9" x14ac:dyDescent="0.35">
      <c r="C360" s="10"/>
      <c r="D360" s="10"/>
      <c r="E360" s="10"/>
      <c r="F360" s="10"/>
      <c r="G360" s="10"/>
      <c r="H360" s="10"/>
      <c r="I360" s="10"/>
    </row>
    <row r="361" spans="3:9" x14ac:dyDescent="0.35">
      <c r="C361" s="10"/>
      <c r="D361" s="10"/>
      <c r="E361" s="10"/>
      <c r="F361" s="10"/>
      <c r="G361" s="10"/>
      <c r="H361" s="10"/>
      <c r="I361" s="10"/>
    </row>
    <row r="362" spans="3:9" x14ac:dyDescent="0.35">
      <c r="C362" s="10"/>
      <c r="D362" s="10"/>
      <c r="E362" s="10"/>
      <c r="F362" s="10"/>
      <c r="G362" s="10"/>
      <c r="H362" s="10"/>
      <c r="I362" s="10"/>
    </row>
    <row r="363" spans="3:9" x14ac:dyDescent="0.35">
      <c r="C363" s="10"/>
      <c r="D363" s="10"/>
      <c r="E363" s="10"/>
      <c r="F363" s="10"/>
      <c r="G363" s="10"/>
      <c r="H363" s="10"/>
      <c r="I363" s="10"/>
    </row>
    <row r="364" spans="3:9" x14ac:dyDescent="0.35">
      <c r="C364" s="10"/>
      <c r="D364" s="10"/>
      <c r="E364" s="10"/>
      <c r="F364" s="10"/>
      <c r="G364" s="10"/>
      <c r="H364" s="10"/>
      <c r="I364" s="10"/>
    </row>
    <row r="365" spans="3:9" x14ac:dyDescent="0.35">
      <c r="C365" s="10"/>
      <c r="D365" s="10"/>
      <c r="E365" s="10"/>
      <c r="F365" s="10"/>
      <c r="G365" s="10"/>
      <c r="H365" s="10"/>
      <c r="I365" s="10"/>
    </row>
    <row r="366" spans="3:9" x14ac:dyDescent="0.35">
      <c r="C366" s="10"/>
      <c r="D366" s="10"/>
      <c r="E366" s="10"/>
      <c r="F366" s="10"/>
      <c r="G366" s="10"/>
      <c r="H366" s="10"/>
      <c r="I366" s="10"/>
    </row>
    <row r="367" spans="3:9" x14ac:dyDescent="0.35">
      <c r="C367" s="10"/>
      <c r="D367" s="10"/>
      <c r="E367" s="10"/>
      <c r="F367" s="10"/>
      <c r="G367" s="10"/>
      <c r="H367" s="10"/>
      <c r="I367" s="10"/>
    </row>
    <row r="368" spans="3:9" x14ac:dyDescent="0.35">
      <c r="C368" s="10"/>
      <c r="D368" s="10"/>
      <c r="E368" s="10"/>
      <c r="F368" s="10"/>
      <c r="G368" s="10"/>
      <c r="H368" s="10"/>
      <c r="I368" s="10"/>
    </row>
    <row r="369" spans="3:9" x14ac:dyDescent="0.35">
      <c r="C369" s="10"/>
      <c r="D369" s="10"/>
      <c r="E369" s="10"/>
      <c r="F369" s="10"/>
      <c r="G369" s="10"/>
      <c r="H369" s="10"/>
      <c r="I369" s="10"/>
    </row>
    <row r="370" spans="3:9" x14ac:dyDescent="0.35">
      <c r="C370" s="10"/>
      <c r="D370" s="10"/>
      <c r="E370" s="10"/>
      <c r="F370" s="10"/>
      <c r="G370" s="10"/>
      <c r="H370" s="10"/>
      <c r="I370" s="10"/>
    </row>
    <row r="371" spans="3:9" x14ac:dyDescent="0.35">
      <c r="C371" s="10"/>
      <c r="D371" s="10"/>
      <c r="E371" s="10"/>
      <c r="F371" s="10"/>
      <c r="G371" s="10"/>
      <c r="H371" s="10"/>
      <c r="I371" s="10"/>
    </row>
    <row r="372" spans="3:9" x14ac:dyDescent="0.35">
      <c r="C372" s="10"/>
      <c r="D372" s="10"/>
      <c r="E372" s="10"/>
      <c r="F372" s="10"/>
      <c r="G372" s="10"/>
      <c r="H372" s="10"/>
      <c r="I372" s="10"/>
    </row>
    <row r="373" spans="3:9" x14ac:dyDescent="0.35">
      <c r="C373" s="10"/>
      <c r="D373" s="10"/>
      <c r="E373" s="10"/>
      <c r="F373" s="10"/>
      <c r="G373" s="10"/>
      <c r="H373" s="10"/>
      <c r="I373" s="10"/>
    </row>
    <row r="374" spans="3:9" x14ac:dyDescent="0.35">
      <c r="C374" s="10"/>
      <c r="D374" s="10"/>
      <c r="E374" s="10"/>
      <c r="F374" s="10"/>
      <c r="G374" s="10"/>
      <c r="H374" s="10"/>
      <c r="I374" s="10"/>
    </row>
    <row r="375" spans="3:9" x14ac:dyDescent="0.35">
      <c r="C375" s="10"/>
      <c r="D375" s="10"/>
      <c r="E375" s="10"/>
      <c r="F375" s="10"/>
      <c r="G375" s="10"/>
      <c r="H375" s="10"/>
      <c r="I375" s="10"/>
    </row>
    <row r="376" spans="3:9" x14ac:dyDescent="0.35">
      <c r="C376" s="10"/>
      <c r="D376" s="10"/>
      <c r="E376" s="10"/>
      <c r="F376" s="10"/>
      <c r="G376" s="10"/>
      <c r="H376" s="10"/>
      <c r="I376" s="10"/>
    </row>
    <row r="377" spans="3:9" x14ac:dyDescent="0.35">
      <c r="C377" s="10"/>
      <c r="D377" s="10"/>
      <c r="E377" s="10"/>
      <c r="F377" s="10"/>
      <c r="G377" s="10"/>
      <c r="H377" s="10"/>
      <c r="I377" s="10"/>
    </row>
    <row r="378" spans="3:9" x14ac:dyDescent="0.35">
      <c r="C378" s="10"/>
      <c r="D378" s="10"/>
      <c r="E378" s="10"/>
      <c r="F378" s="10"/>
      <c r="G378" s="10"/>
      <c r="H378" s="10"/>
      <c r="I378" s="10"/>
    </row>
    <row r="379" spans="3:9" x14ac:dyDescent="0.35">
      <c r="C379" s="10"/>
      <c r="D379" s="10"/>
      <c r="E379" s="10"/>
      <c r="F379" s="10"/>
      <c r="G379" s="10"/>
      <c r="H379" s="10"/>
      <c r="I379" s="10"/>
    </row>
    <row r="380" spans="3:9" x14ac:dyDescent="0.35">
      <c r="C380" s="10"/>
      <c r="D380" s="10"/>
      <c r="E380" s="10"/>
      <c r="F380" s="10"/>
      <c r="G380" s="10"/>
      <c r="H380" s="10"/>
      <c r="I380" s="10"/>
    </row>
    <row r="381" spans="3:9" x14ac:dyDescent="0.35">
      <c r="C381" s="10"/>
      <c r="D381" s="10"/>
      <c r="E381" s="10"/>
      <c r="F381" s="10"/>
      <c r="G381" s="10"/>
      <c r="H381" s="10"/>
      <c r="I381" s="10"/>
    </row>
    <row r="382" spans="3:9" x14ac:dyDescent="0.35">
      <c r="C382" s="10"/>
      <c r="D382" s="10"/>
      <c r="E382" s="10"/>
      <c r="F382" s="10"/>
      <c r="G382" s="10"/>
      <c r="H382" s="10"/>
      <c r="I382" s="10"/>
    </row>
    <row r="383" spans="3:9" x14ac:dyDescent="0.35">
      <c r="C383" s="10"/>
      <c r="D383" s="10"/>
      <c r="E383" s="10"/>
      <c r="F383" s="10"/>
      <c r="G383" s="10"/>
      <c r="H383" s="10"/>
      <c r="I383" s="10"/>
    </row>
    <row r="384" spans="3:9" x14ac:dyDescent="0.35">
      <c r="C384" s="10"/>
      <c r="D384" s="10"/>
      <c r="E384" s="10"/>
      <c r="F384" s="10"/>
      <c r="G384" s="10"/>
      <c r="H384" s="10"/>
      <c r="I384" s="10"/>
    </row>
    <row r="385" spans="3:9" x14ac:dyDescent="0.35">
      <c r="C385" s="10"/>
      <c r="D385" s="10"/>
      <c r="E385" s="10"/>
      <c r="F385" s="10"/>
      <c r="G385" s="10"/>
      <c r="H385" s="10"/>
      <c r="I385" s="10"/>
    </row>
    <row r="386" spans="3:9" x14ac:dyDescent="0.35">
      <c r="C386" s="10"/>
      <c r="D386" s="10"/>
      <c r="E386" s="10"/>
      <c r="F386" s="10"/>
      <c r="G386" s="10"/>
      <c r="H386" s="10"/>
      <c r="I386" s="10"/>
    </row>
    <row r="387" spans="3:9" x14ac:dyDescent="0.35">
      <c r="C387" s="10"/>
      <c r="D387" s="10"/>
      <c r="E387" s="10"/>
      <c r="F387" s="10"/>
      <c r="G387" s="10"/>
      <c r="H387" s="10"/>
      <c r="I387" s="10"/>
    </row>
    <row r="388" spans="3:9" x14ac:dyDescent="0.35">
      <c r="C388" s="10"/>
      <c r="D388" s="10"/>
      <c r="E388" s="10"/>
      <c r="F388" s="10"/>
      <c r="G388" s="10"/>
      <c r="H388" s="10"/>
      <c r="I388" s="10"/>
    </row>
    <row r="389" spans="3:9" x14ac:dyDescent="0.35">
      <c r="C389" s="10"/>
      <c r="D389" s="10"/>
      <c r="E389" s="10"/>
      <c r="F389" s="10"/>
      <c r="G389" s="10"/>
      <c r="H389" s="10"/>
      <c r="I389" s="10"/>
    </row>
    <row r="390" spans="3:9" x14ac:dyDescent="0.35">
      <c r="C390" s="10"/>
      <c r="D390" s="10"/>
      <c r="E390" s="10"/>
      <c r="F390" s="10"/>
      <c r="G390" s="10"/>
      <c r="H390" s="10"/>
      <c r="I390" s="10"/>
    </row>
    <row r="391" spans="3:9" x14ac:dyDescent="0.35">
      <c r="C391" s="10"/>
      <c r="D391" s="10"/>
      <c r="E391" s="10"/>
      <c r="F391" s="10"/>
      <c r="G391" s="10"/>
      <c r="H391" s="10"/>
      <c r="I391" s="10"/>
    </row>
    <row r="392" spans="3:9" x14ac:dyDescent="0.35">
      <c r="C392" s="10"/>
      <c r="D392" s="10"/>
      <c r="E392" s="10"/>
      <c r="F392" s="10"/>
      <c r="G392" s="10"/>
      <c r="H392" s="10"/>
      <c r="I392" s="10"/>
    </row>
    <row r="393" spans="3:9" x14ac:dyDescent="0.35">
      <c r="C393" s="10"/>
      <c r="D393" s="10"/>
      <c r="E393" s="10"/>
      <c r="F393" s="10"/>
      <c r="G393" s="10"/>
      <c r="H393" s="10"/>
      <c r="I393" s="10"/>
    </row>
    <row r="394" spans="3:9" x14ac:dyDescent="0.35">
      <c r="C394" s="10"/>
      <c r="D394" s="10"/>
      <c r="E394" s="10"/>
      <c r="F394" s="10"/>
      <c r="G394" s="10"/>
      <c r="H394" s="10"/>
      <c r="I394" s="10"/>
    </row>
    <row r="395" spans="3:9" x14ac:dyDescent="0.35">
      <c r="C395" s="10"/>
      <c r="D395" s="10"/>
      <c r="E395" s="10"/>
      <c r="F395" s="10"/>
      <c r="G395" s="10"/>
      <c r="H395" s="10"/>
      <c r="I395" s="10"/>
    </row>
    <row r="396" spans="3:9" x14ac:dyDescent="0.35">
      <c r="C396" s="10"/>
      <c r="D396" s="10"/>
      <c r="E396" s="10"/>
      <c r="F396" s="10"/>
      <c r="G396" s="10"/>
      <c r="H396" s="10"/>
      <c r="I396" s="10"/>
    </row>
    <row r="397" spans="3:9" x14ac:dyDescent="0.35">
      <c r="C397" s="10"/>
      <c r="D397" s="10"/>
      <c r="E397" s="10"/>
      <c r="F397" s="10"/>
      <c r="G397" s="10"/>
      <c r="H397" s="10"/>
      <c r="I397" s="10"/>
    </row>
    <row r="398" spans="3:9" x14ac:dyDescent="0.35">
      <c r="C398" s="10"/>
      <c r="D398" s="10"/>
      <c r="E398" s="10"/>
      <c r="F398" s="10"/>
      <c r="G398" s="10"/>
      <c r="H398" s="10"/>
      <c r="I398" s="10"/>
    </row>
    <row r="399" spans="3:9" x14ac:dyDescent="0.35">
      <c r="C399" s="10"/>
      <c r="D399" s="10"/>
      <c r="E399" s="10"/>
      <c r="F399" s="10"/>
      <c r="G399" s="10"/>
      <c r="H399" s="10"/>
      <c r="I399" s="10"/>
    </row>
    <row r="400" spans="3:9" x14ac:dyDescent="0.35">
      <c r="C400" s="10"/>
      <c r="D400" s="10"/>
      <c r="E400" s="10"/>
      <c r="F400" s="10"/>
      <c r="G400" s="10"/>
      <c r="H400" s="10"/>
      <c r="I400" s="10"/>
    </row>
    <row r="401" spans="3:9" x14ac:dyDescent="0.35">
      <c r="C401" s="10"/>
      <c r="D401" s="10"/>
      <c r="E401" s="10"/>
      <c r="F401" s="10"/>
      <c r="G401" s="10"/>
      <c r="H401" s="10"/>
      <c r="I401" s="10"/>
    </row>
    <row r="402" spans="3:9" x14ac:dyDescent="0.35">
      <c r="C402" s="10"/>
      <c r="D402" s="10"/>
      <c r="E402" s="10"/>
      <c r="F402" s="10"/>
      <c r="G402" s="10"/>
      <c r="H402" s="10"/>
      <c r="I402" s="10"/>
    </row>
    <row r="403" spans="3:9" x14ac:dyDescent="0.35">
      <c r="C403" s="10"/>
      <c r="D403" s="10"/>
      <c r="E403" s="10"/>
      <c r="F403" s="10"/>
      <c r="G403" s="10"/>
      <c r="H403" s="10"/>
      <c r="I403" s="10"/>
    </row>
    <row r="404" spans="3:9" x14ac:dyDescent="0.35">
      <c r="C404" s="10"/>
      <c r="D404" s="10"/>
      <c r="E404" s="10"/>
      <c r="F404" s="10"/>
      <c r="G404" s="10"/>
      <c r="H404" s="10"/>
      <c r="I404" s="10"/>
    </row>
    <row r="405" spans="3:9" x14ac:dyDescent="0.35">
      <c r="C405" s="10"/>
      <c r="D405" s="10"/>
      <c r="E405" s="10"/>
      <c r="F405" s="10"/>
      <c r="G405" s="10"/>
      <c r="H405" s="10"/>
      <c r="I405" s="10"/>
    </row>
    <row r="406" spans="3:9" x14ac:dyDescent="0.35">
      <c r="C406" s="10"/>
      <c r="D406" s="10"/>
      <c r="E406" s="10"/>
      <c r="F406" s="10"/>
      <c r="G406" s="10"/>
      <c r="H406" s="10"/>
      <c r="I406" s="10"/>
    </row>
    <row r="407" spans="3:9" x14ac:dyDescent="0.35">
      <c r="C407" s="10"/>
      <c r="D407" s="10"/>
      <c r="E407" s="10"/>
      <c r="F407" s="10"/>
      <c r="G407" s="10"/>
      <c r="H407" s="10"/>
      <c r="I407" s="10"/>
    </row>
    <row r="408" spans="3:9" x14ac:dyDescent="0.35">
      <c r="C408" s="10"/>
      <c r="D408" s="10"/>
      <c r="E408" s="10"/>
      <c r="F408" s="10"/>
      <c r="G408" s="10"/>
      <c r="H408" s="10"/>
      <c r="I408" s="10"/>
    </row>
    <row r="409" spans="3:9" x14ac:dyDescent="0.35">
      <c r="C409" s="10"/>
      <c r="D409" s="10"/>
      <c r="E409" s="10"/>
      <c r="F409" s="10"/>
      <c r="G409" s="10"/>
      <c r="H409" s="10"/>
      <c r="I409" s="10"/>
    </row>
    <row r="410" spans="3:9" x14ac:dyDescent="0.35">
      <c r="C410" s="10"/>
      <c r="D410" s="10"/>
      <c r="E410" s="10"/>
      <c r="F410" s="10"/>
      <c r="G410" s="10"/>
      <c r="H410" s="10"/>
      <c r="I410" s="10"/>
    </row>
    <row r="411" spans="3:9" x14ac:dyDescent="0.35">
      <c r="C411" s="10"/>
      <c r="D411" s="10"/>
      <c r="E411" s="10"/>
      <c r="F411" s="10"/>
      <c r="G411" s="10"/>
      <c r="H411" s="10"/>
      <c r="I411" s="10"/>
    </row>
    <row r="412" spans="3:9" x14ac:dyDescent="0.35">
      <c r="C412" s="10"/>
      <c r="D412" s="10"/>
      <c r="E412" s="10"/>
      <c r="F412" s="10"/>
      <c r="G412" s="10"/>
      <c r="H412" s="10"/>
      <c r="I412" s="10"/>
    </row>
    <row r="413" spans="3:9" x14ac:dyDescent="0.35">
      <c r="C413" s="10"/>
      <c r="D413" s="10"/>
      <c r="E413" s="10"/>
      <c r="F413" s="10"/>
      <c r="G413" s="10"/>
      <c r="H413" s="10"/>
      <c r="I413" s="10"/>
    </row>
    <row r="414" spans="3:9" x14ac:dyDescent="0.35">
      <c r="C414" s="10"/>
      <c r="D414" s="10"/>
      <c r="E414" s="10"/>
      <c r="F414" s="10"/>
      <c r="G414" s="10"/>
      <c r="H414" s="10"/>
      <c r="I414" s="10"/>
    </row>
    <row r="415" spans="3:9" x14ac:dyDescent="0.35">
      <c r="C415" s="10"/>
      <c r="D415" s="10"/>
      <c r="E415" s="10"/>
      <c r="F415" s="10"/>
      <c r="G415" s="10"/>
      <c r="H415" s="10"/>
      <c r="I415" s="10"/>
    </row>
    <row r="416" spans="3:9" x14ac:dyDescent="0.35">
      <c r="C416" s="10"/>
      <c r="D416" s="10"/>
      <c r="E416" s="10"/>
      <c r="F416" s="10"/>
      <c r="G416" s="10"/>
      <c r="H416" s="10"/>
      <c r="I416" s="10"/>
    </row>
    <row r="417" spans="3:9" x14ac:dyDescent="0.35">
      <c r="C417" s="10"/>
      <c r="D417" s="10"/>
      <c r="E417" s="10"/>
      <c r="F417" s="10"/>
      <c r="G417" s="10"/>
      <c r="H417" s="10"/>
      <c r="I417" s="10"/>
    </row>
    <row r="418" spans="3:9" x14ac:dyDescent="0.35">
      <c r="C418" s="10"/>
      <c r="D418" s="10"/>
      <c r="E418" s="10"/>
      <c r="F418" s="10"/>
      <c r="G418" s="10"/>
      <c r="H418" s="10"/>
      <c r="I418" s="10"/>
    </row>
    <row r="419" spans="3:9" x14ac:dyDescent="0.35">
      <c r="C419" s="10"/>
      <c r="D419" s="10"/>
      <c r="E419" s="10"/>
      <c r="F419" s="10"/>
      <c r="G419" s="10"/>
      <c r="H419" s="10"/>
      <c r="I419" s="10"/>
    </row>
    <row r="420" spans="3:9" x14ac:dyDescent="0.35">
      <c r="C420" s="10"/>
      <c r="D420" s="10"/>
      <c r="E420" s="10"/>
      <c r="F420" s="10"/>
      <c r="G420" s="10"/>
      <c r="H420" s="10"/>
      <c r="I420" s="10"/>
    </row>
    <row r="421" spans="3:9" x14ac:dyDescent="0.35">
      <c r="C421" s="10"/>
      <c r="D421" s="10"/>
      <c r="E421" s="10"/>
      <c r="F421" s="10"/>
      <c r="G421" s="10"/>
      <c r="H421" s="10"/>
      <c r="I421" s="10"/>
    </row>
    <row r="422" spans="3:9" x14ac:dyDescent="0.35">
      <c r="C422" s="10"/>
      <c r="D422" s="10"/>
      <c r="E422" s="10"/>
      <c r="F422" s="10"/>
      <c r="G422" s="10"/>
      <c r="H422" s="10"/>
      <c r="I422" s="10"/>
    </row>
    <row r="423" spans="3:9" x14ac:dyDescent="0.35">
      <c r="C423" s="10"/>
      <c r="D423" s="10"/>
      <c r="E423" s="10"/>
      <c r="F423" s="10"/>
      <c r="G423" s="10"/>
      <c r="H423" s="10"/>
      <c r="I423" s="10"/>
    </row>
    <row r="424" spans="3:9" x14ac:dyDescent="0.35">
      <c r="C424" s="10"/>
      <c r="D424" s="10"/>
      <c r="E424" s="10"/>
      <c r="F424" s="10"/>
      <c r="G424" s="10"/>
      <c r="H424" s="10"/>
      <c r="I424" s="10"/>
    </row>
    <row r="425" spans="3:9" x14ac:dyDescent="0.35">
      <c r="C425" s="10"/>
      <c r="D425" s="10"/>
      <c r="E425" s="10"/>
      <c r="F425" s="10"/>
      <c r="G425" s="10"/>
      <c r="H425" s="10"/>
      <c r="I425" s="10"/>
    </row>
    <row r="426" spans="3:9" x14ac:dyDescent="0.35">
      <c r="C426" s="10"/>
      <c r="D426" s="10"/>
      <c r="E426" s="10"/>
      <c r="F426" s="10"/>
      <c r="G426" s="10"/>
      <c r="H426" s="10"/>
      <c r="I426" s="10"/>
    </row>
    <row r="427" spans="3:9" x14ac:dyDescent="0.35">
      <c r="C427" s="10"/>
      <c r="D427" s="10"/>
      <c r="E427" s="10"/>
      <c r="F427" s="10"/>
      <c r="G427" s="10"/>
      <c r="H427" s="10"/>
      <c r="I427" s="10"/>
    </row>
    <row r="428" spans="3:9" x14ac:dyDescent="0.35">
      <c r="C428" s="10"/>
      <c r="D428" s="10"/>
      <c r="E428" s="10"/>
      <c r="F428" s="10"/>
      <c r="G428" s="10"/>
      <c r="H428" s="10"/>
      <c r="I428" s="10"/>
    </row>
    <row r="429" spans="3:9" x14ac:dyDescent="0.35">
      <c r="C429" s="10"/>
      <c r="D429" s="10"/>
      <c r="E429" s="10"/>
      <c r="F429" s="10"/>
      <c r="G429" s="10"/>
      <c r="H429" s="10"/>
      <c r="I429" s="10"/>
    </row>
    <row r="430" spans="3:9" x14ac:dyDescent="0.35">
      <c r="C430" s="10"/>
      <c r="D430" s="10"/>
      <c r="E430" s="10"/>
      <c r="F430" s="10"/>
      <c r="G430" s="10"/>
      <c r="H430" s="10"/>
      <c r="I430" s="10"/>
    </row>
    <row r="431" spans="3:9" x14ac:dyDescent="0.35">
      <c r="C431" s="10"/>
      <c r="D431" s="10"/>
      <c r="E431" s="10"/>
      <c r="F431" s="10"/>
      <c r="G431" s="10"/>
      <c r="H431" s="10"/>
      <c r="I431" s="10"/>
    </row>
    <row r="432" spans="3:9" x14ac:dyDescent="0.35">
      <c r="C432" s="10"/>
      <c r="D432" s="10"/>
      <c r="E432" s="10"/>
      <c r="F432" s="10"/>
      <c r="G432" s="10"/>
      <c r="H432" s="10"/>
      <c r="I432" s="10"/>
    </row>
    <row r="433" spans="3:9" x14ac:dyDescent="0.35">
      <c r="C433" s="10"/>
      <c r="D433" s="10"/>
      <c r="E433" s="10"/>
      <c r="F433" s="10"/>
      <c r="G433" s="10"/>
      <c r="H433" s="10"/>
      <c r="I433" s="10"/>
    </row>
    <row r="434" spans="3:9" x14ac:dyDescent="0.35">
      <c r="C434" s="10"/>
      <c r="D434" s="10"/>
      <c r="E434" s="10"/>
      <c r="F434" s="10"/>
      <c r="G434" s="10"/>
      <c r="H434" s="10"/>
      <c r="I434" s="10"/>
    </row>
    <row r="435" spans="3:9" x14ac:dyDescent="0.35">
      <c r="C435" s="10"/>
      <c r="D435" s="10"/>
      <c r="E435" s="10"/>
      <c r="F435" s="10"/>
      <c r="G435" s="10"/>
      <c r="H435" s="10"/>
      <c r="I435" s="10"/>
    </row>
    <row r="436" spans="3:9" x14ac:dyDescent="0.35">
      <c r="C436" s="10"/>
      <c r="D436" s="10"/>
      <c r="E436" s="10"/>
      <c r="F436" s="10"/>
      <c r="G436" s="10"/>
      <c r="H436" s="10"/>
      <c r="I436" s="10"/>
    </row>
    <row r="437" spans="3:9" x14ac:dyDescent="0.35">
      <c r="C437" s="10"/>
      <c r="D437" s="10"/>
      <c r="E437" s="10"/>
      <c r="F437" s="10"/>
      <c r="G437" s="10"/>
      <c r="H437" s="10"/>
      <c r="I437" s="10"/>
    </row>
    <row r="438" spans="3:9" x14ac:dyDescent="0.35">
      <c r="C438" s="10"/>
      <c r="D438" s="10"/>
      <c r="E438" s="10"/>
      <c r="F438" s="10"/>
      <c r="G438" s="10"/>
      <c r="H438" s="10"/>
      <c r="I438" s="10"/>
    </row>
    <row r="439" spans="3:9" x14ac:dyDescent="0.35">
      <c r="C439" s="10"/>
      <c r="D439" s="10"/>
      <c r="E439" s="10"/>
      <c r="F439" s="10"/>
      <c r="G439" s="10"/>
      <c r="H439" s="10"/>
      <c r="I439" s="10"/>
    </row>
    <row r="440" spans="3:9" x14ac:dyDescent="0.35">
      <c r="C440" s="10"/>
      <c r="D440" s="10"/>
      <c r="E440" s="10"/>
      <c r="F440" s="10"/>
      <c r="G440" s="10"/>
      <c r="H440" s="10"/>
      <c r="I440" s="10"/>
    </row>
    <row r="441" spans="3:9" x14ac:dyDescent="0.35">
      <c r="C441" s="10"/>
      <c r="D441" s="10"/>
      <c r="E441" s="10"/>
      <c r="F441" s="10"/>
      <c r="G441" s="10"/>
      <c r="H441" s="10"/>
      <c r="I441" s="10"/>
    </row>
    <row r="442" spans="3:9" x14ac:dyDescent="0.35">
      <c r="C442" s="10"/>
      <c r="D442" s="10"/>
      <c r="E442" s="10"/>
      <c r="F442" s="10"/>
      <c r="G442" s="10"/>
      <c r="H442" s="10"/>
      <c r="I442" s="10"/>
    </row>
    <row r="443" spans="3:9" x14ac:dyDescent="0.35">
      <c r="C443" s="10"/>
      <c r="D443" s="10"/>
      <c r="E443" s="10"/>
      <c r="F443" s="10"/>
      <c r="G443" s="10"/>
      <c r="H443" s="10"/>
      <c r="I443" s="10"/>
    </row>
    <row r="444" spans="3:9" x14ac:dyDescent="0.35">
      <c r="C444" s="10"/>
      <c r="D444" s="10"/>
      <c r="E444" s="10"/>
      <c r="F444" s="10"/>
      <c r="G444" s="10"/>
      <c r="H444" s="10"/>
      <c r="I444" s="10"/>
    </row>
    <row r="445" spans="3:9" x14ac:dyDescent="0.35">
      <c r="C445" s="10"/>
      <c r="D445" s="10"/>
      <c r="E445" s="10"/>
      <c r="F445" s="10"/>
      <c r="G445" s="10"/>
      <c r="H445" s="10"/>
      <c r="I445" s="10"/>
    </row>
    <row r="446" spans="3:9" x14ac:dyDescent="0.35">
      <c r="C446" s="10"/>
      <c r="D446" s="10"/>
      <c r="E446" s="10"/>
      <c r="F446" s="10"/>
      <c r="G446" s="10"/>
      <c r="H446" s="10"/>
      <c r="I446" s="10"/>
    </row>
    <row r="447" spans="3:9" x14ac:dyDescent="0.35">
      <c r="C447" s="10"/>
      <c r="D447" s="10"/>
      <c r="E447" s="10"/>
      <c r="F447" s="10"/>
      <c r="G447" s="10"/>
      <c r="H447" s="10"/>
      <c r="I447" s="10"/>
    </row>
    <row r="448" spans="3:9" x14ac:dyDescent="0.35">
      <c r="C448" s="10"/>
      <c r="D448" s="10"/>
      <c r="E448" s="10"/>
      <c r="F448" s="10"/>
      <c r="G448" s="10"/>
      <c r="H448" s="10"/>
      <c r="I448" s="10"/>
    </row>
    <row r="449" spans="3:9" x14ac:dyDescent="0.35">
      <c r="C449" s="10"/>
      <c r="D449" s="10"/>
      <c r="E449" s="10"/>
      <c r="F449" s="10"/>
      <c r="G449" s="10"/>
      <c r="H449" s="10"/>
      <c r="I449" s="10"/>
    </row>
    <row r="450" spans="3:9" x14ac:dyDescent="0.35">
      <c r="C450" s="10"/>
      <c r="D450" s="10"/>
      <c r="E450" s="10"/>
      <c r="F450" s="10"/>
      <c r="G450" s="10"/>
      <c r="H450" s="10"/>
      <c r="I450" s="10"/>
    </row>
    <row r="451" spans="3:9" x14ac:dyDescent="0.35">
      <c r="C451" s="10"/>
      <c r="D451" s="10"/>
      <c r="E451" s="10"/>
      <c r="F451" s="10"/>
      <c r="G451" s="10"/>
      <c r="H451" s="10"/>
      <c r="I451" s="10"/>
    </row>
    <row r="452" spans="3:9" x14ac:dyDescent="0.35">
      <c r="C452" s="10"/>
      <c r="D452" s="10"/>
      <c r="E452" s="10"/>
      <c r="F452" s="10"/>
      <c r="G452" s="10"/>
      <c r="H452" s="10"/>
      <c r="I452" s="10"/>
    </row>
    <row r="453" spans="3:9" x14ac:dyDescent="0.35">
      <c r="C453" s="10"/>
      <c r="D453" s="10"/>
      <c r="E453" s="10"/>
      <c r="F453" s="10"/>
      <c r="G453" s="10"/>
      <c r="H453" s="10"/>
      <c r="I453" s="10"/>
    </row>
    <row r="454" spans="3:9" x14ac:dyDescent="0.35">
      <c r="C454" s="10"/>
      <c r="D454" s="10"/>
      <c r="E454" s="10"/>
      <c r="F454" s="10"/>
      <c r="G454" s="10"/>
      <c r="H454" s="10"/>
      <c r="I454" s="10"/>
    </row>
    <row r="455" spans="3:9" x14ac:dyDescent="0.35">
      <c r="C455" s="10"/>
      <c r="D455" s="10"/>
      <c r="E455" s="10"/>
      <c r="F455" s="10"/>
      <c r="G455" s="10"/>
      <c r="H455" s="10"/>
      <c r="I455" s="10"/>
    </row>
    <row r="456" spans="3:9" x14ac:dyDescent="0.35">
      <c r="C456" s="10"/>
      <c r="D456" s="10"/>
      <c r="E456" s="10"/>
      <c r="F456" s="10"/>
      <c r="G456" s="10"/>
      <c r="H456" s="10"/>
      <c r="I456" s="10"/>
    </row>
    <row r="457" spans="3:9" x14ac:dyDescent="0.35">
      <c r="C457" s="10"/>
      <c r="D457" s="10"/>
      <c r="E457" s="10"/>
      <c r="F457" s="10"/>
      <c r="G457" s="10"/>
      <c r="H457" s="10"/>
      <c r="I457" s="10"/>
    </row>
    <row r="458" spans="3:9" x14ac:dyDescent="0.35">
      <c r="C458" s="10"/>
      <c r="D458" s="10"/>
      <c r="E458" s="10"/>
      <c r="F458" s="10"/>
      <c r="G458" s="10"/>
      <c r="H458" s="10"/>
      <c r="I458" s="10"/>
    </row>
    <row r="459" spans="3:9" x14ac:dyDescent="0.35">
      <c r="C459" s="10"/>
      <c r="D459" s="10"/>
      <c r="E459" s="10"/>
      <c r="F459" s="10"/>
      <c r="G459" s="10"/>
      <c r="H459" s="10"/>
      <c r="I459" s="10"/>
    </row>
    <row r="460" spans="3:9" x14ac:dyDescent="0.35">
      <c r="C460" s="10"/>
      <c r="D460" s="10"/>
      <c r="E460" s="10"/>
      <c r="F460" s="10"/>
      <c r="G460" s="10"/>
      <c r="H460" s="10"/>
      <c r="I460" s="10"/>
    </row>
    <row r="461" spans="3:9" x14ac:dyDescent="0.35">
      <c r="C461" s="10"/>
      <c r="D461" s="10"/>
      <c r="E461" s="10"/>
      <c r="F461" s="10"/>
      <c r="G461" s="10"/>
      <c r="H461" s="10"/>
      <c r="I461" s="10"/>
    </row>
    <row r="462" spans="3:9" x14ac:dyDescent="0.35">
      <c r="C462" s="10"/>
      <c r="D462" s="10"/>
      <c r="E462" s="10"/>
      <c r="F462" s="10"/>
      <c r="G462" s="10"/>
      <c r="H462" s="10"/>
      <c r="I462" s="10"/>
    </row>
    <row r="463" spans="3:9" x14ac:dyDescent="0.35">
      <c r="C463" s="10"/>
      <c r="D463" s="10"/>
      <c r="E463" s="10"/>
      <c r="F463" s="10"/>
      <c r="G463" s="10"/>
      <c r="H463" s="10"/>
      <c r="I463" s="10"/>
    </row>
    <row r="464" spans="3:9" x14ac:dyDescent="0.35">
      <c r="C464" s="10"/>
      <c r="D464" s="10"/>
      <c r="E464" s="10"/>
      <c r="F464" s="10"/>
      <c r="G464" s="10"/>
      <c r="H464" s="10"/>
      <c r="I464" s="10"/>
    </row>
    <row r="465" spans="3:9" x14ac:dyDescent="0.35">
      <c r="C465" s="10"/>
      <c r="D465" s="10"/>
      <c r="E465" s="10"/>
      <c r="F465" s="10"/>
      <c r="G465" s="10"/>
      <c r="H465" s="10"/>
      <c r="I465" s="10"/>
    </row>
    <row r="466" spans="3:9" x14ac:dyDescent="0.35">
      <c r="C466" s="10"/>
      <c r="D466" s="10"/>
      <c r="E466" s="10"/>
      <c r="F466" s="10"/>
      <c r="G466" s="10"/>
      <c r="H466" s="10"/>
      <c r="I466" s="10"/>
    </row>
    <row r="467" spans="3:9" x14ac:dyDescent="0.35">
      <c r="C467" s="10"/>
      <c r="D467" s="10"/>
      <c r="E467" s="10"/>
      <c r="F467" s="10"/>
      <c r="G467" s="10"/>
      <c r="H467" s="10"/>
      <c r="I467" s="10"/>
    </row>
    <row r="468" spans="3:9" x14ac:dyDescent="0.35">
      <c r="C468" s="10"/>
      <c r="D468" s="10"/>
      <c r="E468" s="10"/>
      <c r="F468" s="10"/>
      <c r="G468" s="10"/>
      <c r="H468" s="10"/>
      <c r="I468" s="10"/>
    </row>
    <row r="469" spans="3:9" x14ac:dyDescent="0.35">
      <c r="C469" s="10"/>
      <c r="D469" s="10"/>
      <c r="E469" s="10"/>
      <c r="F469" s="10"/>
      <c r="G469" s="10"/>
      <c r="H469" s="10"/>
      <c r="I469" s="10"/>
    </row>
    <row r="470" spans="3:9" x14ac:dyDescent="0.35">
      <c r="C470" s="10"/>
      <c r="D470" s="10"/>
      <c r="E470" s="10"/>
      <c r="F470" s="10"/>
      <c r="G470" s="10"/>
      <c r="H470" s="10"/>
      <c r="I470" s="10"/>
    </row>
    <row r="471" spans="3:9" x14ac:dyDescent="0.35">
      <c r="C471" s="10"/>
      <c r="D471" s="10"/>
      <c r="E471" s="10"/>
      <c r="F471" s="10"/>
      <c r="G471" s="10"/>
      <c r="H471" s="10"/>
      <c r="I471" s="10"/>
    </row>
    <row r="472" spans="3:9" x14ac:dyDescent="0.35">
      <c r="C472" s="10"/>
      <c r="D472" s="10"/>
      <c r="E472" s="10"/>
      <c r="F472" s="10"/>
      <c r="G472" s="10"/>
      <c r="H472" s="10"/>
      <c r="I472" s="10"/>
    </row>
    <row r="473" spans="3:9" x14ac:dyDescent="0.35">
      <c r="C473" s="10"/>
      <c r="D473" s="10"/>
      <c r="E473" s="10"/>
      <c r="F473" s="10"/>
      <c r="G473" s="10"/>
      <c r="H473" s="10"/>
      <c r="I473" s="10"/>
    </row>
    <row r="474" spans="3:9" x14ac:dyDescent="0.35">
      <c r="C474" s="10"/>
      <c r="D474" s="10"/>
      <c r="E474" s="10"/>
      <c r="F474" s="10"/>
      <c r="G474" s="10"/>
      <c r="H474" s="10"/>
      <c r="I474" s="10"/>
    </row>
    <row r="475" spans="3:9" x14ac:dyDescent="0.35">
      <c r="C475" s="10"/>
      <c r="D475" s="10"/>
      <c r="E475" s="10"/>
      <c r="F475" s="10"/>
      <c r="G475" s="10"/>
      <c r="H475" s="10"/>
      <c r="I475" s="10"/>
    </row>
    <row r="476" spans="3:9" x14ac:dyDescent="0.35">
      <c r="C476" s="10"/>
      <c r="D476" s="10"/>
      <c r="E476" s="10"/>
      <c r="F476" s="10"/>
      <c r="G476" s="10"/>
      <c r="H476" s="10"/>
      <c r="I476" s="10"/>
    </row>
    <row r="477" spans="3:9" x14ac:dyDescent="0.35">
      <c r="C477" s="10"/>
      <c r="D477" s="10"/>
      <c r="E477" s="10"/>
      <c r="F477" s="10"/>
      <c r="G477" s="10"/>
      <c r="H477" s="10"/>
      <c r="I477" s="10"/>
    </row>
    <row r="478" spans="3:9" x14ac:dyDescent="0.35">
      <c r="C478" s="10"/>
      <c r="D478" s="10"/>
      <c r="E478" s="10"/>
      <c r="F478" s="10"/>
      <c r="G478" s="10"/>
      <c r="H478" s="10"/>
      <c r="I478" s="10"/>
    </row>
    <row r="479" spans="3:9" x14ac:dyDescent="0.35">
      <c r="C479" s="10"/>
      <c r="D479" s="10"/>
      <c r="E479" s="10"/>
      <c r="F479" s="10"/>
      <c r="G479" s="10"/>
      <c r="H479" s="10"/>
      <c r="I479" s="10"/>
    </row>
    <row r="480" spans="3:9" x14ac:dyDescent="0.35">
      <c r="C480" s="10"/>
      <c r="D480" s="10"/>
      <c r="E480" s="10"/>
      <c r="F480" s="10"/>
      <c r="G480" s="10"/>
      <c r="H480" s="10"/>
      <c r="I480" s="10"/>
    </row>
    <row r="481" spans="3:9" x14ac:dyDescent="0.35">
      <c r="C481" s="10"/>
      <c r="D481" s="10"/>
      <c r="E481" s="10"/>
      <c r="F481" s="10"/>
      <c r="G481" s="10"/>
      <c r="H481" s="10"/>
      <c r="I481" s="10"/>
    </row>
    <row r="482" spans="3:9" x14ac:dyDescent="0.35">
      <c r="C482" s="10"/>
      <c r="D482" s="10"/>
      <c r="E482" s="10"/>
      <c r="F482" s="10"/>
      <c r="G482" s="10"/>
      <c r="H482" s="10"/>
      <c r="I482" s="10"/>
    </row>
    <row r="483" spans="3:9" x14ac:dyDescent="0.35">
      <c r="C483" s="10"/>
      <c r="D483" s="10"/>
      <c r="E483" s="10"/>
      <c r="F483" s="10"/>
      <c r="G483" s="10"/>
      <c r="H483" s="10"/>
      <c r="I483" s="10"/>
    </row>
    <row r="484" spans="3:9" x14ac:dyDescent="0.35">
      <c r="C484" s="10"/>
      <c r="D484" s="10"/>
      <c r="E484" s="10"/>
      <c r="F484" s="10"/>
      <c r="G484" s="10"/>
      <c r="H484" s="10"/>
      <c r="I484" s="10"/>
    </row>
    <row r="485" spans="3:9" x14ac:dyDescent="0.35">
      <c r="C485" s="10"/>
      <c r="D485" s="10"/>
      <c r="E485" s="10"/>
      <c r="F485" s="10"/>
      <c r="G485" s="10"/>
      <c r="H485" s="10"/>
      <c r="I485" s="10"/>
    </row>
    <row r="486" spans="3:9" x14ac:dyDescent="0.35">
      <c r="C486" s="10"/>
      <c r="D486" s="10"/>
      <c r="E486" s="10"/>
      <c r="F486" s="10"/>
      <c r="G486" s="10"/>
      <c r="H486" s="10"/>
      <c r="I486" s="10"/>
    </row>
    <row r="487" spans="3:9" x14ac:dyDescent="0.35">
      <c r="C487" s="10"/>
      <c r="D487" s="10"/>
      <c r="E487" s="10"/>
      <c r="F487" s="10"/>
      <c r="G487" s="10"/>
      <c r="H487" s="10"/>
      <c r="I487" s="10"/>
    </row>
    <row r="488" spans="3:9" x14ac:dyDescent="0.35">
      <c r="C488" s="10"/>
      <c r="D488" s="10"/>
      <c r="E488" s="10"/>
      <c r="F488" s="10"/>
      <c r="G488" s="10"/>
      <c r="H488" s="10"/>
      <c r="I488" s="10"/>
    </row>
    <row r="489" spans="3:9" x14ac:dyDescent="0.35">
      <c r="C489" s="10"/>
      <c r="D489" s="10"/>
      <c r="E489" s="10"/>
      <c r="F489" s="10"/>
      <c r="G489" s="10"/>
      <c r="H489" s="10"/>
      <c r="I489" s="10"/>
    </row>
    <row r="490" spans="3:9" x14ac:dyDescent="0.35">
      <c r="C490" s="10"/>
      <c r="D490" s="10"/>
      <c r="E490" s="10"/>
      <c r="F490" s="10"/>
      <c r="G490" s="10"/>
      <c r="H490" s="10"/>
      <c r="I490" s="10"/>
    </row>
    <row r="491" spans="3:9" x14ac:dyDescent="0.35">
      <c r="C491" s="10"/>
      <c r="D491" s="10"/>
      <c r="E491" s="10"/>
      <c r="F491" s="10"/>
      <c r="G491" s="10"/>
      <c r="H491" s="10"/>
      <c r="I491" s="10"/>
    </row>
    <row r="492" spans="3:9" x14ac:dyDescent="0.35">
      <c r="C492" s="10"/>
      <c r="D492" s="10"/>
      <c r="E492" s="10"/>
      <c r="F492" s="10"/>
      <c r="G492" s="10"/>
      <c r="H492" s="10"/>
      <c r="I492" s="10"/>
    </row>
    <row r="493" spans="3:9" x14ac:dyDescent="0.35">
      <c r="C493" s="10"/>
      <c r="D493" s="10"/>
      <c r="E493" s="10"/>
      <c r="F493" s="10"/>
      <c r="G493" s="10"/>
      <c r="H493" s="10"/>
      <c r="I493" s="10"/>
    </row>
    <row r="494" spans="3:9" x14ac:dyDescent="0.35">
      <c r="C494" s="10"/>
      <c r="D494" s="10"/>
      <c r="E494" s="10"/>
      <c r="F494" s="10"/>
      <c r="G494" s="10"/>
      <c r="H494" s="10"/>
      <c r="I494" s="10"/>
    </row>
    <row r="495" spans="3:9" x14ac:dyDescent="0.35">
      <c r="C495" s="10"/>
      <c r="D495" s="10"/>
      <c r="E495" s="10"/>
      <c r="F495" s="10"/>
      <c r="G495" s="10"/>
      <c r="H495" s="10"/>
      <c r="I495" s="10"/>
    </row>
    <row r="496" spans="3:9" x14ac:dyDescent="0.35">
      <c r="C496" s="10"/>
      <c r="D496" s="10"/>
      <c r="E496" s="10"/>
      <c r="F496" s="10"/>
      <c r="G496" s="10"/>
      <c r="H496" s="10"/>
      <c r="I496" s="10"/>
    </row>
    <row r="497" spans="3:9" x14ac:dyDescent="0.35">
      <c r="C497" s="10"/>
      <c r="D497" s="10"/>
      <c r="E497" s="10"/>
      <c r="F497" s="10"/>
      <c r="G497" s="10"/>
      <c r="H497" s="10"/>
      <c r="I497" s="10"/>
    </row>
    <row r="498" spans="3:9" x14ac:dyDescent="0.35">
      <c r="C498" s="10"/>
      <c r="D498" s="10"/>
      <c r="E498" s="10"/>
      <c r="F498" s="10"/>
      <c r="G498" s="10"/>
      <c r="H498" s="10"/>
      <c r="I498" s="10"/>
    </row>
    <row r="499" spans="3:9" x14ac:dyDescent="0.35">
      <c r="C499" s="10"/>
      <c r="D499" s="10"/>
      <c r="E499" s="10"/>
      <c r="F499" s="10"/>
      <c r="G499" s="10"/>
      <c r="H499" s="10"/>
      <c r="I499" s="10"/>
    </row>
    <row r="500" spans="3:9" x14ac:dyDescent="0.35">
      <c r="C500" s="10"/>
      <c r="D500" s="10"/>
      <c r="E500" s="10"/>
      <c r="F500" s="10"/>
      <c r="G500" s="10"/>
      <c r="H500" s="10"/>
      <c r="I500" s="10"/>
    </row>
    <row r="501" spans="3:9" x14ac:dyDescent="0.35">
      <c r="C501" s="10"/>
      <c r="D501" s="10"/>
      <c r="E501" s="10"/>
      <c r="F501" s="10"/>
      <c r="G501" s="10"/>
      <c r="H501" s="10"/>
      <c r="I501" s="10"/>
    </row>
    <row r="502" spans="3:9" x14ac:dyDescent="0.35">
      <c r="C502" s="10"/>
      <c r="D502" s="10"/>
      <c r="E502" s="10"/>
      <c r="F502" s="10"/>
      <c r="G502" s="10"/>
      <c r="H502" s="10"/>
      <c r="I502" s="10"/>
    </row>
    <row r="503" spans="3:9" x14ac:dyDescent="0.35">
      <c r="C503" s="10"/>
      <c r="D503" s="10"/>
      <c r="E503" s="10"/>
      <c r="F503" s="10"/>
      <c r="G503" s="10"/>
      <c r="H503" s="10"/>
      <c r="I503" s="10"/>
    </row>
    <row r="504" spans="3:9" x14ac:dyDescent="0.35">
      <c r="C504" s="10"/>
      <c r="D504" s="10"/>
      <c r="E504" s="10"/>
      <c r="F504" s="10"/>
      <c r="G504" s="10"/>
      <c r="H504" s="10"/>
      <c r="I504" s="10"/>
    </row>
    <row r="505" spans="3:9" x14ac:dyDescent="0.35">
      <c r="C505" s="10"/>
      <c r="D505" s="10"/>
      <c r="E505" s="10"/>
      <c r="F505" s="10"/>
      <c r="G505" s="10"/>
      <c r="H505" s="10"/>
      <c r="I505" s="10"/>
    </row>
    <row r="506" spans="3:9" x14ac:dyDescent="0.35">
      <c r="C506" s="10"/>
      <c r="D506" s="10"/>
      <c r="E506" s="10"/>
      <c r="F506" s="10"/>
      <c r="G506" s="10"/>
      <c r="H506" s="10"/>
      <c r="I506" s="10"/>
    </row>
    <row r="507" spans="3:9" x14ac:dyDescent="0.35">
      <c r="C507" s="10"/>
      <c r="D507" s="10"/>
      <c r="E507" s="10"/>
      <c r="F507" s="10"/>
      <c r="G507" s="10"/>
      <c r="H507" s="10"/>
      <c r="I507" s="10"/>
    </row>
    <row r="508" spans="3:9" x14ac:dyDescent="0.35">
      <c r="C508" s="10"/>
      <c r="D508" s="10"/>
      <c r="E508" s="10"/>
      <c r="F508" s="10"/>
      <c r="G508" s="10"/>
      <c r="H508" s="10"/>
      <c r="I508" s="10"/>
    </row>
    <row r="509" spans="3:9" x14ac:dyDescent="0.35">
      <c r="C509" s="10"/>
      <c r="D509" s="10"/>
      <c r="E509" s="10"/>
      <c r="F509" s="10"/>
      <c r="G509" s="10"/>
      <c r="H509" s="10"/>
      <c r="I509" s="10"/>
    </row>
    <row r="510" spans="3:9" x14ac:dyDescent="0.35">
      <c r="C510" s="10"/>
      <c r="D510" s="10"/>
      <c r="E510" s="10"/>
      <c r="F510" s="10"/>
      <c r="G510" s="10"/>
      <c r="H510" s="10"/>
      <c r="I510" s="10"/>
    </row>
    <row r="511" spans="3:9" x14ac:dyDescent="0.35">
      <c r="C511" s="10"/>
      <c r="D511" s="10"/>
      <c r="E511" s="10"/>
      <c r="F511" s="10"/>
      <c r="G511" s="10"/>
      <c r="H511" s="10"/>
      <c r="I511" s="10"/>
    </row>
    <row r="512" spans="3:9" x14ac:dyDescent="0.35">
      <c r="C512" s="10"/>
      <c r="D512" s="10"/>
      <c r="E512" s="10"/>
      <c r="F512" s="10"/>
      <c r="G512" s="10"/>
      <c r="H512" s="10"/>
      <c r="I512" s="10"/>
    </row>
    <row r="513" spans="3:9" x14ac:dyDescent="0.35">
      <c r="C513" s="10"/>
      <c r="D513" s="10"/>
      <c r="E513" s="10"/>
      <c r="F513" s="10"/>
      <c r="G513" s="10"/>
      <c r="H513" s="10"/>
      <c r="I513" s="10"/>
    </row>
    <row r="514" spans="3:9" x14ac:dyDescent="0.35">
      <c r="C514" s="10"/>
      <c r="D514" s="10"/>
      <c r="E514" s="10"/>
      <c r="F514" s="10"/>
      <c r="G514" s="10"/>
      <c r="H514" s="10"/>
      <c r="I514" s="10"/>
    </row>
    <row r="515" spans="3:9" x14ac:dyDescent="0.35">
      <c r="C515" s="10"/>
      <c r="D515" s="10"/>
      <c r="E515" s="10"/>
      <c r="F515" s="10"/>
      <c r="G515" s="10"/>
      <c r="H515" s="10"/>
      <c r="I515" s="10"/>
    </row>
    <row r="516" spans="3:9" x14ac:dyDescent="0.35">
      <c r="C516" s="10"/>
      <c r="D516" s="10"/>
      <c r="E516" s="10"/>
      <c r="F516" s="10"/>
      <c r="G516" s="10"/>
      <c r="H516" s="10"/>
      <c r="I516" s="10"/>
    </row>
    <row r="517" spans="3:9" x14ac:dyDescent="0.35">
      <c r="C517" s="10"/>
      <c r="D517" s="10"/>
      <c r="E517" s="10"/>
      <c r="F517" s="10"/>
      <c r="G517" s="10"/>
      <c r="H517" s="10"/>
      <c r="I517" s="10"/>
    </row>
    <row r="518" spans="3:9" x14ac:dyDescent="0.35">
      <c r="C518" s="10"/>
      <c r="D518" s="10"/>
      <c r="E518" s="10"/>
      <c r="F518" s="10"/>
      <c r="G518" s="10"/>
      <c r="H518" s="10"/>
      <c r="I518" s="10"/>
    </row>
    <row r="519" spans="3:9" x14ac:dyDescent="0.35">
      <c r="C519" s="10"/>
      <c r="D519" s="10"/>
      <c r="E519" s="10"/>
      <c r="F519" s="10"/>
      <c r="G519" s="10"/>
      <c r="H519" s="10"/>
      <c r="I519" s="10"/>
    </row>
    <row r="520" spans="3:9" x14ac:dyDescent="0.35">
      <c r="C520" s="10"/>
      <c r="D520" s="10"/>
      <c r="E520" s="10"/>
      <c r="F520" s="10"/>
      <c r="G520" s="10"/>
      <c r="H520" s="10"/>
      <c r="I520" s="10"/>
    </row>
    <row r="521" spans="3:9" x14ac:dyDescent="0.35">
      <c r="C521" s="10"/>
      <c r="D521" s="10"/>
      <c r="E521" s="10"/>
      <c r="F521" s="10"/>
      <c r="G521" s="10"/>
      <c r="H521" s="10"/>
      <c r="I521" s="10"/>
    </row>
    <row r="522" spans="3:9" x14ac:dyDescent="0.35">
      <c r="C522" s="10"/>
      <c r="D522" s="10"/>
      <c r="E522" s="10"/>
      <c r="F522" s="10"/>
      <c r="G522" s="10"/>
      <c r="H522" s="10"/>
      <c r="I522" s="10"/>
    </row>
    <row r="523" spans="3:9" x14ac:dyDescent="0.35">
      <c r="C523" s="10"/>
      <c r="D523" s="10"/>
      <c r="E523" s="10"/>
      <c r="F523" s="10"/>
      <c r="G523" s="10"/>
      <c r="H523" s="10"/>
      <c r="I523" s="10"/>
    </row>
    <row r="524" spans="3:9" x14ac:dyDescent="0.35">
      <c r="C524" s="10"/>
      <c r="D524" s="10"/>
      <c r="E524" s="10"/>
      <c r="F524" s="10"/>
      <c r="G524" s="10"/>
      <c r="H524" s="10"/>
      <c r="I524" s="10"/>
    </row>
    <row r="525" spans="3:9" x14ac:dyDescent="0.35">
      <c r="C525" s="10"/>
      <c r="D525" s="10"/>
      <c r="E525" s="10"/>
      <c r="F525" s="10"/>
      <c r="G525" s="10"/>
      <c r="H525" s="10"/>
      <c r="I525" s="10"/>
    </row>
    <row r="526" spans="3:9" x14ac:dyDescent="0.35">
      <c r="C526" s="10"/>
      <c r="D526" s="10"/>
      <c r="E526" s="10"/>
      <c r="F526" s="10"/>
      <c r="G526" s="10"/>
      <c r="H526" s="10"/>
      <c r="I526" s="10"/>
    </row>
    <row r="527" spans="3:9" x14ac:dyDescent="0.35">
      <c r="C527" s="10"/>
      <c r="D527" s="10"/>
      <c r="E527" s="10"/>
      <c r="F527" s="10"/>
      <c r="G527" s="10"/>
      <c r="H527" s="10"/>
      <c r="I527" s="10"/>
    </row>
    <row r="528" spans="3:9" x14ac:dyDescent="0.35">
      <c r="C528" s="10"/>
      <c r="D528" s="10"/>
      <c r="E528" s="10"/>
      <c r="F528" s="10"/>
      <c r="G528" s="10"/>
      <c r="H528" s="10"/>
      <c r="I528" s="10"/>
    </row>
    <row r="529" spans="3:9" x14ac:dyDescent="0.35">
      <c r="C529" s="10"/>
      <c r="D529" s="10"/>
      <c r="E529" s="10"/>
      <c r="F529" s="10"/>
      <c r="G529" s="10"/>
      <c r="H529" s="10"/>
      <c r="I529" s="10"/>
    </row>
    <row r="530" spans="3:9" x14ac:dyDescent="0.35">
      <c r="C530" s="10"/>
      <c r="D530" s="10"/>
      <c r="E530" s="10"/>
      <c r="F530" s="10"/>
      <c r="G530" s="10"/>
      <c r="H530" s="10"/>
      <c r="I530" s="10"/>
    </row>
    <row r="531" spans="3:9" x14ac:dyDescent="0.35">
      <c r="C531" s="10"/>
      <c r="D531" s="10"/>
      <c r="E531" s="10"/>
      <c r="F531" s="10"/>
      <c r="G531" s="10"/>
      <c r="H531" s="10"/>
      <c r="I531" s="10"/>
    </row>
    <row r="532" spans="3:9" x14ac:dyDescent="0.35">
      <c r="C532" s="10"/>
      <c r="D532" s="10"/>
      <c r="E532" s="10"/>
      <c r="F532" s="10"/>
      <c r="G532" s="10"/>
      <c r="H532" s="10"/>
      <c r="I532" s="10"/>
    </row>
    <row r="533" spans="3:9" x14ac:dyDescent="0.35">
      <c r="C533" s="10"/>
      <c r="D533" s="10"/>
      <c r="E533" s="10"/>
      <c r="F533" s="10"/>
      <c r="G533" s="10"/>
      <c r="H533" s="10"/>
      <c r="I533" s="10"/>
    </row>
    <row r="534" spans="3:9" x14ac:dyDescent="0.35">
      <c r="C534" s="10"/>
      <c r="D534" s="10"/>
      <c r="E534" s="10"/>
      <c r="F534" s="10"/>
      <c r="G534" s="10"/>
      <c r="H534" s="10"/>
      <c r="I534" s="10"/>
    </row>
    <row r="535" spans="3:9" x14ac:dyDescent="0.35">
      <c r="C535" s="10"/>
      <c r="D535" s="10"/>
      <c r="E535" s="10"/>
      <c r="F535" s="10"/>
      <c r="G535" s="10"/>
      <c r="H535" s="10"/>
      <c r="I535" s="10"/>
    </row>
    <row r="536" spans="3:9" x14ac:dyDescent="0.35">
      <c r="C536" s="10"/>
      <c r="D536" s="10"/>
      <c r="E536" s="10"/>
      <c r="F536" s="10"/>
      <c r="G536" s="10"/>
      <c r="H536" s="10"/>
      <c r="I536" s="10"/>
    </row>
    <row r="537" spans="3:9" x14ac:dyDescent="0.35">
      <c r="C537" s="10"/>
      <c r="D537" s="10"/>
      <c r="E537" s="10"/>
      <c r="F537" s="10"/>
      <c r="G537" s="10"/>
      <c r="H537" s="10"/>
      <c r="I537" s="10"/>
    </row>
    <row r="538" spans="3:9" x14ac:dyDescent="0.35">
      <c r="C538" s="10"/>
      <c r="D538" s="10"/>
      <c r="E538" s="10"/>
      <c r="F538" s="10"/>
      <c r="G538" s="10"/>
      <c r="H538" s="10"/>
      <c r="I538" s="10"/>
    </row>
    <row r="539" spans="3:9" x14ac:dyDescent="0.35">
      <c r="C539" s="10"/>
      <c r="D539" s="10"/>
      <c r="E539" s="10"/>
      <c r="F539" s="10"/>
      <c r="G539" s="10"/>
      <c r="H539" s="10"/>
      <c r="I539" s="10"/>
    </row>
    <row r="540" spans="3:9" x14ac:dyDescent="0.35">
      <c r="C540" s="10"/>
      <c r="D540" s="10"/>
      <c r="E540" s="10"/>
      <c r="F540" s="10"/>
      <c r="G540" s="10"/>
      <c r="H540" s="10"/>
      <c r="I540" s="10"/>
    </row>
    <row r="541" spans="3:9" x14ac:dyDescent="0.35">
      <c r="C541" s="10"/>
      <c r="D541" s="10"/>
      <c r="E541" s="10"/>
      <c r="F541" s="10"/>
      <c r="G541" s="10"/>
      <c r="H541" s="10"/>
      <c r="I541" s="10"/>
    </row>
    <row r="542" spans="3:9" x14ac:dyDescent="0.35">
      <c r="C542" s="10"/>
      <c r="D542" s="10"/>
      <c r="E542" s="10"/>
      <c r="F542" s="10"/>
      <c r="G542" s="10"/>
      <c r="H542" s="10"/>
      <c r="I542" s="10"/>
    </row>
    <row r="543" spans="3:9" x14ac:dyDescent="0.35">
      <c r="C543" s="10"/>
      <c r="D543" s="10"/>
      <c r="E543" s="10"/>
      <c r="F543" s="10"/>
      <c r="G543" s="10"/>
      <c r="H543" s="10"/>
      <c r="I543" s="10"/>
    </row>
    <row r="544" spans="3:9" x14ac:dyDescent="0.35">
      <c r="C544" s="10"/>
      <c r="D544" s="10"/>
      <c r="E544" s="10"/>
      <c r="F544" s="10"/>
      <c r="G544" s="10"/>
      <c r="H544" s="10"/>
      <c r="I544" s="10"/>
    </row>
    <row r="545" spans="3:9" x14ac:dyDescent="0.35">
      <c r="C545" s="10"/>
      <c r="D545" s="10"/>
      <c r="E545" s="10"/>
      <c r="F545" s="10"/>
      <c r="G545" s="10"/>
      <c r="H545" s="10"/>
      <c r="I545" s="10"/>
    </row>
    <row r="546" spans="3:9" x14ac:dyDescent="0.35">
      <c r="C546" s="10"/>
      <c r="D546" s="10"/>
      <c r="E546" s="10"/>
      <c r="F546" s="10"/>
      <c r="G546" s="10"/>
      <c r="H546" s="10"/>
      <c r="I546" s="10"/>
    </row>
    <row r="547" spans="3:9" x14ac:dyDescent="0.35">
      <c r="C547" s="10"/>
      <c r="D547" s="10"/>
      <c r="E547" s="10"/>
      <c r="F547" s="10"/>
      <c r="G547" s="10"/>
      <c r="H547" s="10"/>
      <c r="I547" s="10"/>
    </row>
    <row r="548" spans="3:9" x14ac:dyDescent="0.35">
      <c r="C548" s="10"/>
      <c r="D548" s="10"/>
      <c r="E548" s="10"/>
      <c r="F548" s="10"/>
      <c r="G548" s="10"/>
      <c r="H548" s="10"/>
      <c r="I548" s="10"/>
    </row>
    <row r="549" spans="3:9" x14ac:dyDescent="0.35">
      <c r="C549" s="10"/>
      <c r="D549" s="10"/>
      <c r="E549" s="10"/>
      <c r="F549" s="10"/>
      <c r="G549" s="10"/>
      <c r="H549" s="10"/>
      <c r="I549" s="10"/>
    </row>
    <row r="550" spans="3:9" x14ac:dyDescent="0.35">
      <c r="C550" s="10"/>
      <c r="D550" s="10"/>
      <c r="E550" s="10"/>
      <c r="F550" s="10"/>
      <c r="G550" s="10"/>
      <c r="H550" s="10"/>
      <c r="I550" s="10"/>
    </row>
    <row r="551" spans="3:9" x14ac:dyDescent="0.35">
      <c r="C551" s="10"/>
      <c r="D551" s="10"/>
      <c r="E551" s="10"/>
      <c r="F551" s="10"/>
      <c r="G551" s="10"/>
      <c r="H551" s="10"/>
      <c r="I551" s="10"/>
    </row>
    <row r="552" spans="3:9" x14ac:dyDescent="0.35">
      <c r="C552" s="10"/>
      <c r="D552" s="10"/>
      <c r="E552" s="10"/>
      <c r="F552" s="10"/>
      <c r="G552" s="10"/>
      <c r="H552" s="10"/>
      <c r="I552" s="10"/>
    </row>
    <row r="553" spans="3:9" x14ac:dyDescent="0.35">
      <c r="C553" s="10"/>
      <c r="D553" s="10"/>
      <c r="E553" s="10"/>
      <c r="F553" s="10"/>
      <c r="G553" s="10"/>
      <c r="H553" s="10"/>
      <c r="I553" s="10"/>
    </row>
    <row r="554" spans="3:9" x14ac:dyDescent="0.35">
      <c r="C554" s="10"/>
      <c r="D554" s="10"/>
      <c r="E554" s="10"/>
      <c r="F554" s="10"/>
      <c r="G554" s="10"/>
      <c r="H554" s="10"/>
      <c r="I554" s="10"/>
    </row>
    <row r="555" spans="3:9" x14ac:dyDescent="0.35">
      <c r="C555" s="10"/>
      <c r="D555" s="10"/>
      <c r="E555" s="10"/>
      <c r="F555" s="10"/>
      <c r="G555" s="10"/>
      <c r="H555" s="10"/>
      <c r="I555" s="10"/>
    </row>
    <row r="556" spans="3:9" x14ac:dyDescent="0.35">
      <c r="C556" s="10"/>
      <c r="D556" s="10"/>
      <c r="E556" s="10"/>
      <c r="F556" s="10"/>
      <c r="G556" s="10"/>
      <c r="H556" s="10"/>
      <c r="I556" s="10"/>
    </row>
    <row r="557" spans="3:9" x14ac:dyDescent="0.35">
      <c r="C557" s="10"/>
      <c r="D557" s="10"/>
      <c r="E557" s="10"/>
      <c r="F557" s="10"/>
      <c r="G557" s="10"/>
      <c r="H557" s="10"/>
      <c r="I557" s="10"/>
    </row>
    <row r="558" spans="3:9" x14ac:dyDescent="0.35">
      <c r="C558" s="10"/>
      <c r="D558" s="10"/>
      <c r="E558" s="10"/>
      <c r="F558" s="10"/>
      <c r="G558" s="10"/>
      <c r="H558" s="10"/>
      <c r="I558" s="10"/>
    </row>
    <row r="559" spans="3:9" x14ac:dyDescent="0.35">
      <c r="C559" s="10"/>
      <c r="D559" s="10"/>
      <c r="E559" s="10"/>
      <c r="F559" s="10"/>
      <c r="G559" s="10"/>
      <c r="H559" s="10"/>
      <c r="I559" s="10"/>
    </row>
    <row r="560" spans="3:9" x14ac:dyDescent="0.35">
      <c r="C560" s="10"/>
      <c r="D560" s="10"/>
      <c r="E560" s="10"/>
      <c r="F560" s="10"/>
      <c r="G560" s="10"/>
      <c r="H560" s="10"/>
      <c r="I560" s="10"/>
    </row>
    <row r="561" spans="3:9" x14ac:dyDescent="0.35">
      <c r="C561" s="10"/>
      <c r="D561" s="10"/>
      <c r="E561" s="10"/>
      <c r="F561" s="10"/>
      <c r="G561" s="10"/>
      <c r="H561" s="10"/>
      <c r="I561" s="10"/>
    </row>
    <row r="562" spans="3:9" x14ac:dyDescent="0.35">
      <c r="C562" s="10"/>
      <c r="D562" s="10"/>
      <c r="E562" s="10"/>
      <c r="F562" s="10"/>
      <c r="G562" s="10"/>
      <c r="H562" s="10"/>
      <c r="I562" s="10"/>
    </row>
    <row r="563" spans="3:9" x14ac:dyDescent="0.35">
      <c r="C563" s="10"/>
      <c r="D563" s="10"/>
      <c r="E563" s="10"/>
      <c r="F563" s="10"/>
      <c r="G563" s="10"/>
      <c r="H563" s="10"/>
      <c r="I563" s="10"/>
    </row>
    <row r="564" spans="3:9" x14ac:dyDescent="0.35">
      <c r="C564" s="10"/>
      <c r="D564" s="10"/>
      <c r="E564" s="10"/>
      <c r="F564" s="10"/>
      <c r="G564" s="10"/>
      <c r="H564" s="10"/>
      <c r="I564" s="10"/>
    </row>
    <row r="565" spans="3:9" x14ac:dyDescent="0.35">
      <c r="C565" s="10"/>
      <c r="D565" s="10"/>
      <c r="E565" s="10"/>
      <c r="F565" s="10"/>
      <c r="G565" s="10"/>
      <c r="H565" s="10"/>
      <c r="I565" s="10"/>
    </row>
    <row r="566" spans="3:9" x14ac:dyDescent="0.35">
      <c r="C566" s="10"/>
      <c r="D566" s="10"/>
      <c r="E566" s="10"/>
      <c r="F566" s="10"/>
      <c r="G566" s="10"/>
      <c r="H566" s="10"/>
      <c r="I566" s="10"/>
    </row>
    <row r="567" spans="3:9" x14ac:dyDescent="0.35">
      <c r="C567" s="10"/>
      <c r="D567" s="10"/>
      <c r="E567" s="10"/>
      <c r="F567" s="10"/>
      <c r="G567" s="10"/>
      <c r="H567" s="10"/>
      <c r="I567" s="10"/>
    </row>
    <row r="568" spans="3:9" x14ac:dyDescent="0.35">
      <c r="C568" s="10"/>
      <c r="D568" s="10"/>
      <c r="E568" s="10"/>
      <c r="F568" s="10"/>
      <c r="G568" s="10"/>
      <c r="H568" s="10"/>
      <c r="I568" s="10"/>
    </row>
    <row r="569" spans="3:9" x14ac:dyDescent="0.35">
      <c r="C569" s="10"/>
      <c r="D569" s="10"/>
      <c r="E569" s="10"/>
      <c r="F569" s="10"/>
      <c r="G569" s="10"/>
      <c r="H569" s="10"/>
      <c r="I569" s="10"/>
    </row>
    <row r="570" spans="3:9" x14ac:dyDescent="0.35">
      <c r="C570" s="10"/>
      <c r="D570" s="10"/>
      <c r="E570" s="10"/>
      <c r="F570" s="10"/>
      <c r="G570" s="10"/>
      <c r="H570" s="10"/>
      <c r="I570" s="10"/>
    </row>
    <row r="571" spans="3:9" x14ac:dyDescent="0.35">
      <c r="C571" s="10"/>
      <c r="D571" s="10"/>
      <c r="E571" s="10"/>
      <c r="F571" s="10"/>
      <c r="G571" s="10"/>
      <c r="H571" s="10"/>
      <c r="I571" s="10"/>
    </row>
    <row r="572" spans="3:9" x14ac:dyDescent="0.35">
      <c r="C572" s="10"/>
      <c r="D572" s="10"/>
      <c r="E572" s="10"/>
      <c r="F572" s="10"/>
      <c r="G572" s="10"/>
      <c r="H572" s="10"/>
      <c r="I572" s="10"/>
    </row>
    <row r="573" spans="3:9" x14ac:dyDescent="0.35">
      <c r="C573" s="10"/>
      <c r="D573" s="10"/>
      <c r="E573" s="10"/>
      <c r="F573" s="10"/>
      <c r="G573" s="10"/>
      <c r="H573" s="10"/>
      <c r="I573" s="10"/>
    </row>
    <row r="574" spans="3:9" x14ac:dyDescent="0.35">
      <c r="C574" s="10"/>
      <c r="D574" s="10"/>
      <c r="E574" s="10"/>
      <c r="F574" s="10"/>
      <c r="G574" s="10"/>
      <c r="H574" s="10"/>
      <c r="I574" s="10"/>
    </row>
    <row r="575" spans="3:9" x14ac:dyDescent="0.35">
      <c r="C575" s="10"/>
      <c r="D575" s="10"/>
      <c r="E575" s="10"/>
      <c r="F575" s="10"/>
      <c r="G575" s="10"/>
      <c r="H575" s="10"/>
      <c r="I575" s="10"/>
    </row>
    <row r="576" spans="3:9" x14ac:dyDescent="0.35">
      <c r="C576" s="10"/>
      <c r="D576" s="10"/>
      <c r="E576" s="10"/>
      <c r="F576" s="10"/>
      <c r="G576" s="10"/>
      <c r="H576" s="10"/>
      <c r="I576" s="10"/>
    </row>
    <row r="577" spans="3:9" x14ac:dyDescent="0.35">
      <c r="C577" s="10"/>
      <c r="D577" s="10"/>
      <c r="E577" s="10"/>
      <c r="F577" s="10"/>
      <c r="G577" s="10"/>
      <c r="H577" s="10"/>
      <c r="I577" s="10"/>
    </row>
    <row r="578" spans="3:9" x14ac:dyDescent="0.35">
      <c r="C578" s="10"/>
      <c r="D578" s="10"/>
      <c r="E578" s="10"/>
      <c r="F578" s="10"/>
      <c r="G578" s="10"/>
      <c r="H578" s="10"/>
      <c r="I578" s="10"/>
    </row>
    <row r="579" spans="3:9" x14ac:dyDescent="0.35">
      <c r="C579" s="10"/>
      <c r="D579" s="10"/>
      <c r="E579" s="10"/>
      <c r="F579" s="10"/>
      <c r="G579" s="10"/>
      <c r="H579" s="10"/>
      <c r="I579" s="10"/>
    </row>
    <row r="580" spans="3:9" x14ac:dyDescent="0.35">
      <c r="C580" s="10"/>
      <c r="D580" s="10"/>
      <c r="E580" s="10"/>
      <c r="F580" s="10"/>
      <c r="G580" s="10"/>
      <c r="H580" s="10"/>
      <c r="I580" s="10"/>
    </row>
    <row r="581" spans="3:9" x14ac:dyDescent="0.35">
      <c r="C581" s="10"/>
      <c r="D581" s="10"/>
      <c r="E581" s="10"/>
      <c r="F581" s="10"/>
      <c r="G581" s="10"/>
      <c r="H581" s="10"/>
      <c r="I581" s="10"/>
    </row>
    <row r="582" spans="3:9" x14ac:dyDescent="0.35">
      <c r="C582" s="10"/>
      <c r="D582" s="10"/>
      <c r="E582" s="10"/>
      <c r="F582" s="10"/>
      <c r="G582" s="10"/>
      <c r="H582" s="10"/>
      <c r="I582" s="10"/>
    </row>
    <row r="583" spans="3:9" x14ac:dyDescent="0.35">
      <c r="C583" s="10"/>
      <c r="D583" s="10"/>
      <c r="E583" s="10"/>
      <c r="F583" s="10"/>
      <c r="G583" s="10"/>
      <c r="H583" s="10"/>
      <c r="I583" s="10"/>
    </row>
    <row r="584" spans="3:9" x14ac:dyDescent="0.35">
      <c r="C584" s="10"/>
      <c r="D584" s="10"/>
      <c r="E584" s="10"/>
      <c r="F584" s="10"/>
      <c r="G584" s="10"/>
      <c r="H584" s="10"/>
      <c r="I584" s="10"/>
    </row>
    <row r="585" spans="3:9" x14ac:dyDescent="0.35">
      <c r="C585" s="10"/>
      <c r="D585" s="10"/>
      <c r="E585" s="10"/>
      <c r="F585" s="10"/>
      <c r="G585" s="10"/>
      <c r="H585" s="10"/>
      <c r="I585" s="10"/>
    </row>
    <row r="586" spans="3:9" x14ac:dyDescent="0.35">
      <c r="C586" s="10"/>
      <c r="D586" s="10"/>
      <c r="E586" s="10"/>
      <c r="F586" s="10"/>
      <c r="G586" s="10"/>
      <c r="H586" s="10"/>
      <c r="I586" s="10"/>
    </row>
    <row r="587" spans="3:9" x14ac:dyDescent="0.35">
      <c r="C587" s="10"/>
      <c r="D587" s="10"/>
      <c r="E587" s="10"/>
      <c r="F587" s="10"/>
      <c r="G587" s="10"/>
      <c r="H587" s="10"/>
      <c r="I587" s="10"/>
    </row>
    <row r="588" spans="3:9" x14ac:dyDescent="0.35">
      <c r="C588" s="10"/>
      <c r="D588" s="10"/>
      <c r="E588" s="10"/>
      <c r="F588" s="10"/>
      <c r="G588" s="10"/>
      <c r="H588" s="10"/>
      <c r="I588" s="10"/>
    </row>
    <row r="589" spans="3:9" x14ac:dyDescent="0.35">
      <c r="C589" s="10"/>
      <c r="D589" s="10"/>
      <c r="E589" s="10"/>
      <c r="F589" s="10"/>
      <c r="G589" s="10"/>
      <c r="H589" s="10"/>
      <c r="I589" s="10"/>
    </row>
    <row r="590" spans="3:9" x14ac:dyDescent="0.35">
      <c r="C590" s="10"/>
      <c r="D590" s="10"/>
      <c r="E590" s="10"/>
      <c r="F590" s="10"/>
      <c r="G590" s="10"/>
      <c r="H590" s="10"/>
      <c r="I590" s="10"/>
    </row>
    <row r="591" spans="3:9" x14ac:dyDescent="0.35">
      <c r="C591" s="10"/>
      <c r="D591" s="10"/>
      <c r="E591" s="10"/>
      <c r="F591" s="10"/>
      <c r="G591" s="10"/>
      <c r="H591" s="10"/>
      <c r="I591" s="10"/>
    </row>
    <row r="592" spans="3:9" x14ac:dyDescent="0.35">
      <c r="C592" s="10"/>
      <c r="D592" s="10"/>
      <c r="E592" s="10"/>
      <c r="F592" s="10"/>
      <c r="G592" s="10"/>
      <c r="H592" s="10"/>
      <c r="I592" s="10"/>
    </row>
    <row r="593" spans="3:9" x14ac:dyDescent="0.35">
      <c r="C593" s="10"/>
      <c r="D593" s="10"/>
      <c r="E593" s="10"/>
      <c r="F593" s="10"/>
      <c r="G593" s="10"/>
      <c r="H593" s="10"/>
      <c r="I593" s="10"/>
    </row>
    <row r="594" spans="3:9" x14ac:dyDescent="0.35">
      <c r="C594" s="10"/>
      <c r="D594" s="10"/>
      <c r="E594" s="10"/>
      <c r="F594" s="10"/>
      <c r="G594" s="10"/>
      <c r="H594" s="10"/>
      <c r="I594" s="10"/>
    </row>
    <row r="595" spans="3:9" x14ac:dyDescent="0.35">
      <c r="C595" s="10"/>
      <c r="D595" s="10"/>
      <c r="E595" s="10"/>
      <c r="F595" s="10"/>
      <c r="G595" s="10"/>
      <c r="H595" s="10"/>
      <c r="I595" s="10"/>
    </row>
    <row r="596" spans="3:9" x14ac:dyDescent="0.35">
      <c r="C596" s="10"/>
      <c r="D596" s="10"/>
      <c r="E596" s="10"/>
      <c r="F596" s="10"/>
      <c r="G596" s="10"/>
      <c r="H596" s="10"/>
      <c r="I596" s="10"/>
    </row>
    <row r="597" spans="3:9" x14ac:dyDescent="0.35">
      <c r="C597" s="10"/>
      <c r="D597" s="10"/>
      <c r="E597" s="10"/>
      <c r="F597" s="10"/>
      <c r="G597" s="10"/>
      <c r="H597" s="10"/>
      <c r="I597" s="10"/>
    </row>
    <row r="598" spans="3:9" x14ac:dyDescent="0.35">
      <c r="C598" s="10"/>
      <c r="D598" s="10"/>
      <c r="E598" s="10"/>
      <c r="F598" s="10"/>
      <c r="G598" s="10"/>
      <c r="H598" s="10"/>
      <c r="I598" s="10"/>
    </row>
    <row r="599" spans="3:9" x14ac:dyDescent="0.35">
      <c r="C599" s="10"/>
      <c r="D599" s="10"/>
      <c r="E599" s="10"/>
      <c r="F599" s="10"/>
      <c r="G599" s="10"/>
      <c r="H599" s="10"/>
      <c r="I599" s="10"/>
    </row>
    <row r="600" spans="3:9" x14ac:dyDescent="0.35">
      <c r="C600" s="10"/>
      <c r="D600" s="10"/>
      <c r="E600" s="10"/>
      <c r="F600" s="10"/>
      <c r="G600" s="10"/>
      <c r="H600" s="10"/>
      <c r="I600" s="10"/>
    </row>
    <row r="601" spans="3:9" x14ac:dyDescent="0.35">
      <c r="C601" s="10"/>
      <c r="D601" s="10"/>
      <c r="E601" s="10"/>
      <c r="F601" s="10"/>
      <c r="G601" s="10"/>
      <c r="H601" s="10"/>
      <c r="I601" s="10"/>
    </row>
    <row r="602" spans="3:9" x14ac:dyDescent="0.35">
      <c r="C602" s="10"/>
      <c r="D602" s="10"/>
      <c r="E602" s="10"/>
      <c r="F602" s="10"/>
      <c r="G602" s="10"/>
      <c r="H602" s="10"/>
      <c r="I602" s="10"/>
    </row>
    <row r="603" spans="3:9" x14ac:dyDescent="0.35">
      <c r="C603" s="10"/>
      <c r="D603" s="10"/>
      <c r="E603" s="10"/>
      <c r="F603" s="10"/>
      <c r="G603" s="10"/>
      <c r="H603" s="10"/>
      <c r="I603" s="10"/>
    </row>
    <row r="604" spans="3:9" x14ac:dyDescent="0.35">
      <c r="C604" s="10"/>
      <c r="D604" s="10"/>
      <c r="E604" s="10"/>
      <c r="F604" s="10"/>
      <c r="G604" s="10"/>
      <c r="H604" s="10"/>
      <c r="I604" s="10"/>
    </row>
    <row r="605" spans="3:9" x14ac:dyDescent="0.35">
      <c r="C605" s="10"/>
      <c r="D605" s="10"/>
      <c r="E605" s="10"/>
      <c r="F605" s="10"/>
      <c r="G605" s="10"/>
      <c r="H605" s="10"/>
      <c r="I605" s="10"/>
    </row>
    <row r="606" spans="3:9" x14ac:dyDescent="0.35">
      <c r="C606" s="10"/>
      <c r="D606" s="10"/>
      <c r="E606" s="10"/>
      <c r="F606" s="10"/>
      <c r="G606" s="10"/>
      <c r="H606" s="10"/>
      <c r="I606" s="10"/>
    </row>
    <row r="607" spans="3:9" x14ac:dyDescent="0.35">
      <c r="C607" s="10"/>
      <c r="D607" s="10"/>
      <c r="E607" s="10"/>
      <c r="F607" s="10"/>
      <c r="G607" s="10"/>
      <c r="H607" s="10"/>
      <c r="I607" s="10"/>
    </row>
    <row r="608" spans="3:9" x14ac:dyDescent="0.35">
      <c r="C608" s="10"/>
      <c r="D608" s="10"/>
      <c r="E608" s="10"/>
      <c r="F608" s="10"/>
      <c r="G608" s="10"/>
      <c r="H608" s="10"/>
      <c r="I608" s="10"/>
    </row>
    <row r="609" spans="3:9" x14ac:dyDescent="0.35">
      <c r="C609" s="10"/>
      <c r="D609" s="10"/>
      <c r="E609" s="10"/>
      <c r="F609" s="10"/>
      <c r="G609" s="10"/>
      <c r="H609" s="10"/>
      <c r="I609" s="10"/>
    </row>
    <row r="610" spans="3:9" x14ac:dyDescent="0.35">
      <c r="C610" s="10"/>
      <c r="D610" s="10"/>
      <c r="E610" s="10"/>
      <c r="F610" s="10"/>
      <c r="G610" s="10"/>
      <c r="H610" s="10"/>
      <c r="I610" s="10"/>
    </row>
    <row r="611" spans="3:9" x14ac:dyDescent="0.35">
      <c r="C611" s="10"/>
      <c r="D611" s="10"/>
      <c r="E611" s="10"/>
      <c r="F611" s="10"/>
      <c r="G611" s="10"/>
      <c r="H611" s="10"/>
      <c r="I611" s="10"/>
    </row>
    <row r="612" spans="3:9" x14ac:dyDescent="0.35">
      <c r="C612" s="10"/>
      <c r="D612" s="10"/>
      <c r="E612" s="10"/>
      <c r="F612" s="10"/>
      <c r="G612" s="10"/>
      <c r="H612" s="10"/>
      <c r="I612" s="10"/>
    </row>
    <row r="613" spans="3:9" x14ac:dyDescent="0.35">
      <c r="C613" s="10"/>
      <c r="D613" s="10"/>
      <c r="E613" s="10"/>
      <c r="F613" s="10"/>
      <c r="G613" s="10"/>
      <c r="H613" s="10"/>
      <c r="I613" s="10"/>
    </row>
    <row r="614" spans="3:9" x14ac:dyDescent="0.35">
      <c r="C614" s="10"/>
      <c r="D614" s="10"/>
      <c r="E614" s="10"/>
      <c r="F614" s="10"/>
      <c r="G614" s="10"/>
      <c r="H614" s="10"/>
      <c r="I614" s="10"/>
    </row>
    <row r="615" spans="3:9" x14ac:dyDescent="0.35">
      <c r="C615" s="10"/>
      <c r="D615" s="10"/>
      <c r="E615" s="10"/>
      <c r="F615" s="10"/>
      <c r="G615" s="10"/>
      <c r="H615" s="10"/>
      <c r="I615" s="10"/>
    </row>
    <row r="616" spans="3:9" x14ac:dyDescent="0.35">
      <c r="C616" s="10"/>
      <c r="D616" s="10"/>
      <c r="E616" s="10"/>
      <c r="F616" s="10"/>
      <c r="G616" s="10"/>
      <c r="H616" s="10"/>
      <c r="I616" s="10"/>
    </row>
    <row r="617" spans="3:9" x14ac:dyDescent="0.35">
      <c r="C617" s="10"/>
      <c r="D617" s="10"/>
      <c r="E617" s="10"/>
      <c r="F617" s="10"/>
      <c r="G617" s="10"/>
      <c r="H617" s="10"/>
      <c r="I617" s="10"/>
    </row>
    <row r="618" spans="3:9" x14ac:dyDescent="0.35">
      <c r="C618" s="10"/>
      <c r="D618" s="10"/>
      <c r="E618" s="10"/>
      <c r="F618" s="10"/>
      <c r="G618" s="10"/>
      <c r="H618" s="10"/>
      <c r="I618" s="10"/>
    </row>
    <row r="619" spans="3:9" x14ac:dyDescent="0.35">
      <c r="C619" s="10"/>
      <c r="D619" s="10"/>
      <c r="E619" s="10"/>
      <c r="F619" s="10"/>
      <c r="G619" s="10"/>
      <c r="H619" s="10"/>
      <c r="I619" s="10"/>
    </row>
    <row r="620" spans="3:9" x14ac:dyDescent="0.35">
      <c r="C620" s="10"/>
      <c r="D620" s="10"/>
      <c r="E620" s="10"/>
      <c r="F620" s="10"/>
      <c r="G620" s="10"/>
      <c r="H620" s="10"/>
      <c r="I620" s="10"/>
    </row>
    <row r="621" spans="3:9" x14ac:dyDescent="0.35">
      <c r="C621" s="10"/>
      <c r="D621" s="10"/>
      <c r="E621" s="10"/>
      <c r="F621" s="10"/>
      <c r="G621" s="10"/>
      <c r="H621" s="10"/>
      <c r="I621" s="10"/>
    </row>
    <row r="622" spans="3:9" x14ac:dyDescent="0.35">
      <c r="C622" s="10"/>
      <c r="D622" s="10"/>
      <c r="E622" s="10"/>
      <c r="F622" s="10"/>
      <c r="G622" s="10"/>
      <c r="H622" s="10"/>
      <c r="I622" s="10"/>
    </row>
    <row r="623" spans="3:9" x14ac:dyDescent="0.35">
      <c r="C623" s="10"/>
      <c r="D623" s="10"/>
      <c r="E623" s="10"/>
      <c r="F623" s="10"/>
      <c r="G623" s="10"/>
      <c r="H623" s="10"/>
      <c r="I623" s="10"/>
    </row>
    <row r="624" spans="3:9" x14ac:dyDescent="0.35">
      <c r="C624" s="10"/>
      <c r="D624" s="10"/>
      <c r="E624" s="10"/>
      <c r="F624" s="10"/>
      <c r="G624" s="10"/>
      <c r="H624" s="10"/>
      <c r="I624" s="10"/>
    </row>
    <row r="625" spans="3:9" x14ac:dyDescent="0.35">
      <c r="C625" s="10"/>
      <c r="D625" s="10"/>
      <c r="E625" s="10"/>
      <c r="F625" s="10"/>
      <c r="G625" s="10"/>
      <c r="H625" s="10"/>
      <c r="I625" s="10"/>
    </row>
    <row r="626" spans="3:9" x14ac:dyDescent="0.35">
      <c r="C626" s="10"/>
      <c r="D626" s="10"/>
      <c r="E626" s="10"/>
      <c r="F626" s="10"/>
      <c r="G626" s="10"/>
      <c r="H626" s="10"/>
      <c r="I626" s="10"/>
    </row>
    <row r="627" spans="3:9" x14ac:dyDescent="0.35">
      <c r="C627" s="10"/>
      <c r="D627" s="10"/>
      <c r="E627" s="10"/>
      <c r="F627" s="10"/>
      <c r="G627" s="10"/>
      <c r="H627" s="10"/>
      <c r="I627" s="10"/>
    </row>
    <row r="628" spans="3:9" x14ac:dyDescent="0.35">
      <c r="C628" s="10"/>
      <c r="D628" s="10"/>
      <c r="E628" s="10"/>
      <c r="F628" s="10"/>
      <c r="G628" s="10"/>
      <c r="H628" s="10"/>
      <c r="I628" s="10"/>
    </row>
    <row r="629" spans="3:9" x14ac:dyDescent="0.35">
      <c r="C629" s="10"/>
      <c r="D629" s="10"/>
      <c r="E629" s="10"/>
      <c r="F629" s="10"/>
      <c r="G629" s="10"/>
      <c r="H629" s="10"/>
      <c r="I629" s="10"/>
    </row>
    <row r="630" spans="3:9" x14ac:dyDescent="0.35">
      <c r="C630" s="10"/>
      <c r="D630" s="10"/>
      <c r="E630" s="10"/>
      <c r="F630" s="10"/>
      <c r="G630" s="10"/>
      <c r="H630" s="10"/>
      <c r="I630" s="10"/>
    </row>
    <row r="631" spans="3:9" x14ac:dyDescent="0.35">
      <c r="C631" s="10"/>
      <c r="D631" s="10"/>
      <c r="E631" s="10"/>
      <c r="F631" s="10"/>
      <c r="G631" s="10"/>
      <c r="H631" s="10"/>
      <c r="I631" s="10"/>
    </row>
    <row r="632" spans="3:9" x14ac:dyDescent="0.35">
      <c r="C632" s="10"/>
      <c r="D632" s="10"/>
      <c r="E632" s="10"/>
      <c r="F632" s="10"/>
      <c r="G632" s="10"/>
      <c r="H632" s="10"/>
      <c r="I632" s="10"/>
    </row>
    <row r="633" spans="3:9" x14ac:dyDescent="0.35">
      <c r="C633" s="10"/>
      <c r="D633" s="10"/>
      <c r="E633" s="10"/>
      <c r="F633" s="10"/>
      <c r="G633" s="10"/>
      <c r="H633" s="10"/>
      <c r="I633" s="10"/>
    </row>
    <row r="634" spans="3:9" x14ac:dyDescent="0.35">
      <c r="C634" s="10"/>
      <c r="D634" s="10"/>
      <c r="E634" s="10"/>
      <c r="F634" s="10"/>
      <c r="G634" s="10"/>
      <c r="H634" s="10"/>
      <c r="I634" s="10"/>
    </row>
    <row r="635" spans="3:9" x14ac:dyDescent="0.35">
      <c r="C635" s="10"/>
      <c r="D635" s="10"/>
      <c r="E635" s="10"/>
      <c r="F635" s="10"/>
      <c r="G635" s="10"/>
      <c r="H635" s="10"/>
      <c r="I635" s="10"/>
    </row>
    <row r="636" spans="3:9" x14ac:dyDescent="0.35">
      <c r="C636" s="10"/>
      <c r="D636" s="10"/>
      <c r="E636" s="10"/>
      <c r="F636" s="10"/>
      <c r="G636" s="10"/>
      <c r="H636" s="10"/>
      <c r="I636" s="10"/>
    </row>
    <row r="637" spans="3:9" x14ac:dyDescent="0.35">
      <c r="C637" s="10"/>
      <c r="D637" s="10"/>
      <c r="E637" s="10"/>
      <c r="F637" s="10"/>
      <c r="G637" s="10"/>
      <c r="H637" s="10"/>
      <c r="I637" s="10"/>
    </row>
    <row r="638" spans="3:9" x14ac:dyDescent="0.35">
      <c r="C638" s="10"/>
      <c r="D638" s="10"/>
      <c r="E638" s="10"/>
      <c r="F638" s="10"/>
      <c r="G638" s="10"/>
      <c r="H638" s="10"/>
      <c r="I638" s="10"/>
    </row>
    <row r="639" spans="3:9" x14ac:dyDescent="0.35">
      <c r="C639" s="10"/>
      <c r="D639" s="10"/>
      <c r="E639" s="10"/>
      <c r="F639" s="10"/>
      <c r="G639" s="10"/>
      <c r="H639" s="10"/>
      <c r="I639" s="10"/>
    </row>
    <row r="640" spans="3:9" x14ac:dyDescent="0.35">
      <c r="C640" s="10"/>
      <c r="D640" s="10"/>
      <c r="E640" s="10"/>
      <c r="F640" s="10"/>
      <c r="G640" s="10"/>
      <c r="H640" s="10"/>
      <c r="I640" s="10"/>
    </row>
    <row r="641" spans="3:9" x14ac:dyDescent="0.35">
      <c r="C641" s="10"/>
      <c r="D641" s="10"/>
      <c r="E641" s="10"/>
      <c r="F641" s="10"/>
      <c r="G641" s="10"/>
      <c r="H641" s="10"/>
      <c r="I641" s="10"/>
    </row>
    <row r="642" spans="3:9" x14ac:dyDescent="0.35">
      <c r="C642" s="10"/>
      <c r="D642" s="10"/>
      <c r="E642" s="10"/>
      <c r="F642" s="10"/>
      <c r="G642" s="10"/>
      <c r="H642" s="10"/>
      <c r="I642" s="10"/>
    </row>
    <row r="643" spans="3:9" x14ac:dyDescent="0.35">
      <c r="C643" s="10"/>
      <c r="D643" s="10"/>
      <c r="E643" s="10"/>
      <c r="F643" s="10"/>
      <c r="G643" s="10"/>
      <c r="H643" s="10"/>
      <c r="I643" s="10"/>
    </row>
    <row r="644" spans="3:9" x14ac:dyDescent="0.35">
      <c r="C644" s="10"/>
      <c r="D644" s="10"/>
      <c r="E644" s="10"/>
      <c r="F644" s="10"/>
      <c r="G644" s="10"/>
      <c r="H644" s="10"/>
      <c r="I644" s="10"/>
    </row>
    <row r="645" spans="3:9" x14ac:dyDescent="0.35">
      <c r="C645" s="10"/>
      <c r="D645" s="10"/>
      <c r="E645" s="10"/>
      <c r="F645" s="10"/>
      <c r="G645" s="10"/>
      <c r="H645" s="10"/>
      <c r="I645" s="10"/>
    </row>
    <row r="646" spans="3:9" x14ac:dyDescent="0.35">
      <c r="C646" s="10"/>
      <c r="D646" s="10"/>
      <c r="E646" s="10"/>
      <c r="F646" s="10"/>
      <c r="G646" s="10"/>
      <c r="H646" s="10"/>
      <c r="I646" s="10"/>
    </row>
    <row r="647" spans="3:9" x14ac:dyDescent="0.35">
      <c r="C647" s="10"/>
      <c r="D647" s="10"/>
      <c r="E647" s="10"/>
      <c r="F647" s="10"/>
      <c r="G647" s="10"/>
      <c r="H647" s="10"/>
      <c r="I647" s="10"/>
    </row>
    <row r="648" spans="3:9" x14ac:dyDescent="0.35">
      <c r="C648" s="10"/>
      <c r="D648" s="10"/>
      <c r="E648" s="10"/>
      <c r="F648" s="10"/>
      <c r="G648" s="10"/>
      <c r="H648" s="10"/>
      <c r="I648" s="10"/>
    </row>
    <row r="649" spans="3:9" x14ac:dyDescent="0.35">
      <c r="C649" s="10"/>
      <c r="D649" s="10"/>
      <c r="E649" s="10"/>
      <c r="F649" s="10"/>
      <c r="G649" s="10"/>
      <c r="H649" s="10"/>
      <c r="I649" s="10"/>
    </row>
    <row r="650" spans="3:9" x14ac:dyDescent="0.35">
      <c r="C650" s="10"/>
      <c r="D650" s="10"/>
      <c r="E650" s="10"/>
      <c r="F650" s="10"/>
      <c r="G650" s="10"/>
      <c r="H650" s="10"/>
      <c r="I650" s="10"/>
    </row>
    <row r="651" spans="3:9" x14ac:dyDescent="0.35">
      <c r="C651" s="10"/>
      <c r="D651" s="10"/>
      <c r="E651" s="10"/>
      <c r="F651" s="10"/>
      <c r="G651" s="10"/>
      <c r="H651" s="10"/>
      <c r="I651" s="10"/>
    </row>
    <row r="652" spans="3:9" x14ac:dyDescent="0.35">
      <c r="C652" s="10"/>
      <c r="D652" s="10"/>
      <c r="E652" s="10"/>
      <c r="F652" s="10"/>
      <c r="G652" s="10"/>
      <c r="H652" s="10"/>
      <c r="I652" s="10"/>
    </row>
    <row r="653" spans="3:9" x14ac:dyDescent="0.35">
      <c r="C653" s="10"/>
      <c r="D653" s="10"/>
      <c r="E653" s="10"/>
      <c r="F653" s="10"/>
      <c r="G653" s="10"/>
      <c r="H653" s="10"/>
      <c r="I653" s="10"/>
    </row>
    <row r="654" spans="3:9" x14ac:dyDescent="0.35">
      <c r="C654" s="10"/>
      <c r="D654" s="10"/>
      <c r="E654" s="10"/>
      <c r="F654" s="10"/>
      <c r="G654" s="10"/>
      <c r="H654" s="10"/>
      <c r="I654" s="10"/>
    </row>
    <row r="655" spans="3:9" x14ac:dyDescent="0.35">
      <c r="C655" s="10"/>
      <c r="D655" s="10"/>
      <c r="E655" s="10"/>
      <c r="F655" s="10"/>
      <c r="G655" s="10"/>
      <c r="H655" s="10"/>
      <c r="I655" s="10"/>
    </row>
    <row r="656" spans="3:9" x14ac:dyDescent="0.35">
      <c r="C656" s="10"/>
      <c r="D656" s="10"/>
      <c r="E656" s="10"/>
      <c r="F656" s="10"/>
      <c r="G656" s="10"/>
      <c r="H656" s="10"/>
      <c r="I656" s="10"/>
    </row>
    <row r="657" spans="3:9" x14ac:dyDescent="0.35">
      <c r="C657" s="10"/>
      <c r="D657" s="10"/>
      <c r="E657" s="10"/>
      <c r="F657" s="10"/>
      <c r="G657" s="10"/>
      <c r="H657" s="10"/>
      <c r="I657" s="10"/>
    </row>
    <row r="658" spans="3:9" x14ac:dyDescent="0.35">
      <c r="C658" s="10"/>
      <c r="D658" s="10"/>
      <c r="E658" s="10"/>
      <c r="F658" s="10"/>
      <c r="G658" s="10"/>
      <c r="H658" s="10"/>
      <c r="I658" s="10"/>
    </row>
    <row r="659" spans="3:9" x14ac:dyDescent="0.35">
      <c r="C659" s="10"/>
      <c r="D659" s="10"/>
      <c r="E659" s="10"/>
      <c r="F659" s="10"/>
      <c r="G659" s="10"/>
      <c r="H659" s="10"/>
      <c r="I659" s="10"/>
    </row>
    <row r="660" spans="3:9" x14ac:dyDescent="0.35">
      <c r="C660" s="10"/>
      <c r="D660" s="10"/>
      <c r="E660" s="10"/>
      <c r="F660" s="10"/>
      <c r="G660" s="10"/>
      <c r="H660" s="10"/>
      <c r="I660" s="10"/>
    </row>
    <row r="661" spans="3:9" x14ac:dyDescent="0.35">
      <c r="C661" s="10"/>
      <c r="D661" s="10"/>
      <c r="E661" s="10"/>
      <c r="F661" s="10"/>
      <c r="G661" s="10"/>
      <c r="H661" s="10"/>
      <c r="I661" s="10"/>
    </row>
    <row r="662" spans="3:9" x14ac:dyDescent="0.35">
      <c r="C662" s="10"/>
      <c r="D662" s="10"/>
      <c r="E662" s="10"/>
      <c r="F662" s="10"/>
      <c r="G662" s="10"/>
      <c r="H662" s="10"/>
      <c r="I662" s="10"/>
    </row>
    <row r="663" spans="3:9" x14ac:dyDescent="0.35">
      <c r="C663" s="10"/>
      <c r="D663" s="10"/>
      <c r="E663" s="10"/>
      <c r="F663" s="10"/>
      <c r="G663" s="10"/>
      <c r="H663" s="10"/>
      <c r="I663" s="10"/>
    </row>
    <row r="664" spans="3:9" x14ac:dyDescent="0.35">
      <c r="C664" s="10"/>
      <c r="D664" s="10"/>
      <c r="E664" s="10"/>
      <c r="F664" s="10"/>
      <c r="G664" s="10"/>
      <c r="H664" s="10"/>
      <c r="I664" s="10"/>
    </row>
    <row r="665" spans="3:9" x14ac:dyDescent="0.35">
      <c r="C665" s="10"/>
      <c r="D665" s="10"/>
      <c r="E665" s="10"/>
      <c r="F665" s="10"/>
      <c r="G665" s="10"/>
      <c r="H665" s="10"/>
      <c r="I665" s="10"/>
    </row>
    <row r="666" spans="3:9" x14ac:dyDescent="0.35">
      <c r="C666" s="10"/>
      <c r="D666" s="10"/>
      <c r="E666" s="10"/>
      <c r="F666" s="10"/>
      <c r="G666" s="10"/>
      <c r="H666" s="10"/>
      <c r="I666" s="10"/>
    </row>
    <row r="667" spans="3:9" x14ac:dyDescent="0.35">
      <c r="C667" s="10"/>
      <c r="D667" s="10"/>
      <c r="E667" s="10"/>
      <c r="F667" s="10"/>
      <c r="G667" s="10"/>
      <c r="H667" s="10"/>
      <c r="I667" s="10"/>
    </row>
    <row r="668" spans="3:9" x14ac:dyDescent="0.35">
      <c r="C668" s="10"/>
      <c r="D668" s="10"/>
      <c r="E668" s="10"/>
      <c r="F668" s="10"/>
      <c r="G668" s="10"/>
      <c r="H668" s="10"/>
      <c r="I668" s="10"/>
    </row>
    <row r="669" spans="3:9" x14ac:dyDescent="0.35">
      <c r="C669" s="10"/>
      <c r="D669" s="10"/>
      <c r="E669" s="10"/>
      <c r="F669" s="10"/>
      <c r="G669" s="10"/>
      <c r="H669" s="10"/>
      <c r="I669" s="10"/>
    </row>
    <row r="670" spans="3:9" x14ac:dyDescent="0.35">
      <c r="C670" s="10"/>
      <c r="D670" s="10"/>
      <c r="E670" s="10"/>
      <c r="F670" s="10"/>
      <c r="G670" s="10"/>
      <c r="H670" s="10"/>
      <c r="I670" s="10"/>
    </row>
    <row r="671" spans="3:9" x14ac:dyDescent="0.35">
      <c r="C671" s="10"/>
      <c r="D671" s="10"/>
      <c r="E671" s="10"/>
      <c r="F671" s="10"/>
      <c r="G671" s="10"/>
      <c r="H671" s="10"/>
      <c r="I671" s="10"/>
    </row>
    <row r="672" spans="3:9" x14ac:dyDescent="0.35">
      <c r="C672" s="10"/>
      <c r="D672" s="10"/>
      <c r="E672" s="10"/>
      <c r="F672" s="10"/>
      <c r="G672" s="10"/>
      <c r="H672" s="10"/>
      <c r="I672" s="10"/>
    </row>
    <row r="673" spans="3:9" x14ac:dyDescent="0.35">
      <c r="C673" s="10"/>
      <c r="D673" s="10"/>
      <c r="E673" s="10"/>
      <c r="F673" s="10"/>
      <c r="G673" s="10"/>
      <c r="H673" s="10"/>
      <c r="I673" s="10"/>
    </row>
    <row r="674" spans="3:9" x14ac:dyDescent="0.35">
      <c r="C674" s="10"/>
      <c r="D674" s="10"/>
      <c r="E674" s="10"/>
      <c r="F674" s="10"/>
      <c r="G674" s="10"/>
      <c r="H674" s="10"/>
      <c r="I674" s="10"/>
    </row>
    <row r="675" spans="3:9" x14ac:dyDescent="0.35">
      <c r="C675" s="10"/>
      <c r="D675" s="10"/>
      <c r="E675" s="10"/>
      <c r="F675" s="10"/>
      <c r="G675" s="10"/>
      <c r="H675" s="10"/>
      <c r="I675" s="10"/>
    </row>
    <row r="676" spans="3:9" x14ac:dyDescent="0.35">
      <c r="C676" s="10"/>
      <c r="D676" s="10"/>
      <c r="E676" s="10"/>
      <c r="F676" s="10"/>
      <c r="G676" s="10"/>
      <c r="H676" s="10"/>
      <c r="I676" s="10"/>
    </row>
    <row r="677" spans="3:9" x14ac:dyDescent="0.35">
      <c r="C677" s="10"/>
      <c r="D677" s="10"/>
      <c r="E677" s="10"/>
      <c r="F677" s="10"/>
      <c r="G677" s="10"/>
      <c r="H677" s="10"/>
      <c r="I677" s="10"/>
    </row>
    <row r="678" spans="3:9" x14ac:dyDescent="0.35">
      <c r="C678" s="10"/>
      <c r="D678" s="10"/>
      <c r="E678" s="10"/>
      <c r="F678" s="10"/>
      <c r="G678" s="10"/>
      <c r="H678" s="10"/>
      <c r="I678" s="10"/>
    </row>
    <row r="679" spans="3:9" x14ac:dyDescent="0.35">
      <c r="C679" s="10"/>
      <c r="D679" s="10"/>
      <c r="E679" s="10"/>
      <c r="F679" s="10"/>
      <c r="G679" s="10"/>
      <c r="H679" s="10"/>
      <c r="I679" s="10"/>
    </row>
    <row r="680" spans="3:9" x14ac:dyDescent="0.35">
      <c r="C680" s="10"/>
      <c r="D680" s="10"/>
      <c r="E680" s="10"/>
      <c r="F680" s="10"/>
      <c r="G680" s="10"/>
      <c r="H680" s="10"/>
      <c r="I680" s="10"/>
    </row>
    <row r="681" spans="3:9" x14ac:dyDescent="0.35">
      <c r="C681" s="10"/>
      <c r="D681" s="10"/>
      <c r="E681" s="10"/>
      <c r="F681" s="10"/>
      <c r="G681" s="10"/>
      <c r="H681" s="10"/>
      <c r="I681" s="10"/>
    </row>
    <row r="682" spans="3:9" x14ac:dyDescent="0.35">
      <c r="C682" s="10"/>
      <c r="D682" s="10"/>
      <c r="E682" s="10"/>
      <c r="F682" s="10"/>
      <c r="G682" s="10"/>
      <c r="H682" s="10"/>
      <c r="I682" s="10"/>
    </row>
    <row r="683" spans="3:9" x14ac:dyDescent="0.35">
      <c r="C683" s="10"/>
      <c r="D683" s="10"/>
      <c r="E683" s="10"/>
      <c r="F683" s="10"/>
      <c r="G683" s="10"/>
      <c r="H683" s="10"/>
      <c r="I683" s="10"/>
    </row>
    <row r="684" spans="3:9" x14ac:dyDescent="0.35">
      <c r="C684" s="10"/>
      <c r="D684" s="10"/>
      <c r="E684" s="10"/>
      <c r="F684" s="10"/>
      <c r="G684" s="10"/>
      <c r="H684" s="10"/>
      <c r="I684" s="10"/>
    </row>
    <row r="685" spans="3:9" x14ac:dyDescent="0.35">
      <c r="C685" s="10"/>
      <c r="D685" s="10"/>
      <c r="E685" s="10"/>
      <c r="F685" s="10"/>
      <c r="G685" s="10"/>
      <c r="H685" s="10"/>
      <c r="I685" s="10"/>
    </row>
    <row r="686" spans="3:9" x14ac:dyDescent="0.35">
      <c r="C686" s="10"/>
      <c r="D686" s="10"/>
      <c r="E686" s="10"/>
      <c r="F686" s="10"/>
      <c r="G686" s="10"/>
      <c r="H686" s="10"/>
      <c r="I686" s="10"/>
    </row>
    <row r="687" spans="3:9" x14ac:dyDescent="0.35">
      <c r="C687" s="10"/>
      <c r="D687" s="10"/>
      <c r="E687" s="10"/>
      <c r="F687" s="10"/>
      <c r="G687" s="10"/>
      <c r="H687" s="10"/>
      <c r="I687" s="10"/>
    </row>
    <row r="688" spans="3:9" x14ac:dyDescent="0.35">
      <c r="C688" s="10"/>
      <c r="D688" s="10"/>
      <c r="E688" s="10"/>
      <c r="F688" s="10"/>
      <c r="G688" s="10"/>
      <c r="H688" s="10"/>
      <c r="I688" s="10"/>
    </row>
    <row r="689" spans="3:9" x14ac:dyDescent="0.35">
      <c r="C689" s="10"/>
      <c r="D689" s="10"/>
      <c r="E689" s="10"/>
      <c r="F689" s="10"/>
      <c r="G689" s="10"/>
      <c r="H689" s="10"/>
      <c r="I689" s="10"/>
    </row>
    <row r="690" spans="3:9" x14ac:dyDescent="0.35">
      <c r="C690" s="10"/>
      <c r="D690" s="10"/>
      <c r="E690" s="10"/>
      <c r="F690" s="10"/>
      <c r="G690" s="10"/>
      <c r="H690" s="10"/>
      <c r="I690" s="10"/>
    </row>
    <row r="691" spans="3:9" x14ac:dyDescent="0.35">
      <c r="C691" s="10"/>
      <c r="D691" s="10"/>
      <c r="E691" s="10"/>
      <c r="F691" s="10"/>
      <c r="G691" s="10"/>
      <c r="H691" s="10"/>
      <c r="I691" s="10"/>
    </row>
    <row r="692" spans="3:9" x14ac:dyDescent="0.35">
      <c r="C692" s="10"/>
      <c r="D692" s="10"/>
      <c r="E692" s="10"/>
      <c r="F692" s="10"/>
      <c r="G692" s="10"/>
      <c r="H692" s="10"/>
      <c r="I692" s="10"/>
    </row>
    <row r="693" spans="3:9" x14ac:dyDescent="0.35">
      <c r="C693" s="10"/>
      <c r="D693" s="10"/>
      <c r="E693" s="10"/>
      <c r="F693" s="10"/>
      <c r="G693" s="10"/>
      <c r="H693" s="10"/>
      <c r="I693" s="10"/>
    </row>
    <row r="694" spans="3:9" x14ac:dyDescent="0.35">
      <c r="C694" s="10"/>
      <c r="D694" s="10"/>
      <c r="E694" s="10"/>
      <c r="F694" s="10"/>
      <c r="G694" s="10"/>
      <c r="H694" s="10"/>
      <c r="I694" s="10"/>
    </row>
    <row r="695" spans="3:9" x14ac:dyDescent="0.35">
      <c r="C695" s="10"/>
      <c r="D695" s="10"/>
      <c r="E695" s="10"/>
      <c r="F695" s="10"/>
      <c r="G695" s="10"/>
      <c r="H695" s="10"/>
      <c r="I695" s="10"/>
    </row>
    <row r="696" spans="3:9" x14ac:dyDescent="0.35">
      <c r="C696" s="10"/>
      <c r="D696" s="10"/>
      <c r="E696" s="10"/>
      <c r="F696" s="10"/>
      <c r="G696" s="10"/>
      <c r="H696" s="10"/>
      <c r="I696" s="10"/>
    </row>
    <row r="697" spans="3:9" x14ac:dyDescent="0.35">
      <c r="C697" s="10"/>
      <c r="D697" s="10"/>
      <c r="E697" s="10"/>
      <c r="F697" s="10"/>
      <c r="G697" s="10"/>
      <c r="H697" s="10"/>
      <c r="I697" s="10"/>
    </row>
    <row r="698" spans="3:9" x14ac:dyDescent="0.35">
      <c r="C698" s="10"/>
      <c r="D698" s="10"/>
      <c r="E698" s="10"/>
      <c r="F698" s="10"/>
      <c r="G698" s="10"/>
      <c r="H698" s="10"/>
      <c r="I698" s="10"/>
    </row>
    <row r="699" spans="3:9" x14ac:dyDescent="0.35">
      <c r="C699" s="10"/>
      <c r="D699" s="10"/>
      <c r="E699" s="10"/>
      <c r="F699" s="10"/>
      <c r="G699" s="10"/>
      <c r="H699" s="10"/>
      <c r="I699" s="10"/>
    </row>
    <row r="700" spans="3:9" x14ac:dyDescent="0.35">
      <c r="C700" s="10"/>
      <c r="D700" s="10"/>
      <c r="E700" s="10"/>
      <c r="F700" s="10"/>
      <c r="G700" s="10"/>
      <c r="H700" s="10"/>
      <c r="I700" s="10"/>
    </row>
    <row r="701" spans="3:9" x14ac:dyDescent="0.35">
      <c r="C701" s="10"/>
      <c r="D701" s="10"/>
      <c r="E701" s="10"/>
      <c r="F701" s="10"/>
      <c r="G701" s="10"/>
      <c r="H701" s="10"/>
      <c r="I701" s="10"/>
    </row>
    <row r="702" spans="3:9" x14ac:dyDescent="0.35">
      <c r="C702" s="10"/>
      <c r="D702" s="10"/>
      <c r="E702" s="10"/>
      <c r="F702" s="10"/>
      <c r="G702" s="10"/>
      <c r="H702" s="10"/>
      <c r="I702" s="10"/>
    </row>
    <row r="703" spans="3:9" x14ac:dyDescent="0.35">
      <c r="C703" s="10"/>
      <c r="D703" s="10"/>
      <c r="E703" s="10"/>
      <c r="F703" s="10"/>
      <c r="G703" s="10"/>
      <c r="H703" s="10"/>
      <c r="I703" s="10"/>
    </row>
    <row r="704" spans="3:9" x14ac:dyDescent="0.35">
      <c r="C704" s="10"/>
      <c r="D704" s="10"/>
      <c r="E704" s="10"/>
      <c r="F704" s="10"/>
      <c r="G704" s="10"/>
      <c r="H704" s="10"/>
      <c r="I704" s="10"/>
    </row>
    <row r="705" spans="3:9" x14ac:dyDescent="0.35">
      <c r="C705" s="10"/>
      <c r="D705" s="10"/>
      <c r="E705" s="10"/>
      <c r="F705" s="10"/>
      <c r="G705" s="10"/>
      <c r="H705" s="10"/>
      <c r="I705" s="10"/>
    </row>
    <row r="706" spans="3:9" x14ac:dyDescent="0.35">
      <c r="C706" s="10"/>
      <c r="D706" s="10"/>
      <c r="E706" s="10"/>
      <c r="F706" s="10"/>
      <c r="G706" s="10"/>
      <c r="H706" s="10"/>
      <c r="I706" s="10"/>
    </row>
    <row r="707" spans="3:9" x14ac:dyDescent="0.35">
      <c r="C707" s="10"/>
      <c r="D707" s="10"/>
      <c r="E707" s="10"/>
      <c r="F707" s="10"/>
      <c r="G707" s="10"/>
      <c r="H707" s="10"/>
      <c r="I707" s="10"/>
    </row>
    <row r="708" spans="3:9" x14ac:dyDescent="0.35">
      <c r="C708" s="10"/>
      <c r="D708" s="10"/>
      <c r="E708" s="10"/>
      <c r="F708" s="10"/>
      <c r="G708" s="10"/>
      <c r="H708" s="10"/>
      <c r="I708" s="10"/>
    </row>
    <row r="709" spans="3:9" x14ac:dyDescent="0.35">
      <c r="C709" s="10"/>
      <c r="D709" s="10"/>
      <c r="E709" s="10"/>
      <c r="F709" s="10"/>
      <c r="G709" s="10"/>
      <c r="H709" s="10"/>
      <c r="I709" s="10"/>
    </row>
    <row r="710" spans="3:9" x14ac:dyDescent="0.35">
      <c r="C710" s="10"/>
      <c r="D710" s="10"/>
      <c r="E710" s="10"/>
      <c r="F710" s="10"/>
      <c r="G710" s="10"/>
      <c r="H710" s="10"/>
      <c r="I710" s="10"/>
    </row>
    <row r="711" spans="3:9" x14ac:dyDescent="0.35">
      <c r="C711" s="10"/>
      <c r="D711" s="10"/>
      <c r="E711" s="10"/>
      <c r="F711" s="10"/>
      <c r="G711" s="10"/>
      <c r="H711" s="10"/>
      <c r="I711" s="10"/>
    </row>
    <row r="712" spans="3:9" x14ac:dyDescent="0.35">
      <c r="C712" s="10"/>
      <c r="D712" s="10"/>
      <c r="E712" s="10"/>
      <c r="F712" s="10"/>
      <c r="G712" s="10"/>
      <c r="H712" s="10"/>
      <c r="I712" s="10"/>
    </row>
    <row r="713" spans="3:9" x14ac:dyDescent="0.35">
      <c r="C713" s="10"/>
      <c r="D713" s="10"/>
      <c r="E713" s="10"/>
      <c r="F713" s="10"/>
      <c r="G713" s="10"/>
      <c r="H713" s="10"/>
      <c r="I713" s="10"/>
    </row>
    <row r="714" spans="3:9" x14ac:dyDescent="0.35">
      <c r="C714" s="10"/>
      <c r="D714" s="10"/>
      <c r="E714" s="10"/>
      <c r="F714" s="10"/>
      <c r="G714" s="10"/>
      <c r="H714" s="10"/>
      <c r="I714" s="10"/>
    </row>
    <row r="715" spans="3:9" x14ac:dyDescent="0.35">
      <c r="C715" s="10"/>
      <c r="D715" s="10"/>
      <c r="E715" s="10"/>
      <c r="F715" s="10"/>
      <c r="G715" s="10"/>
      <c r="H715" s="10"/>
      <c r="I715" s="10"/>
    </row>
    <row r="716" spans="3:9" x14ac:dyDescent="0.35">
      <c r="C716" s="10"/>
      <c r="D716" s="10"/>
      <c r="E716" s="10"/>
      <c r="F716" s="10"/>
      <c r="G716" s="10"/>
      <c r="H716" s="10"/>
      <c r="I716" s="10"/>
    </row>
    <row r="717" spans="3:9" x14ac:dyDescent="0.35">
      <c r="C717" s="10"/>
      <c r="D717" s="10"/>
      <c r="E717" s="10"/>
      <c r="F717" s="10"/>
      <c r="G717" s="10"/>
      <c r="H717" s="10"/>
      <c r="I717" s="10"/>
    </row>
    <row r="718" spans="3:9" x14ac:dyDescent="0.35">
      <c r="C718" s="10"/>
      <c r="D718" s="10"/>
      <c r="E718" s="10"/>
      <c r="F718" s="10"/>
      <c r="G718" s="10"/>
      <c r="H718" s="10"/>
      <c r="I718" s="10"/>
    </row>
    <row r="719" spans="3:9" x14ac:dyDescent="0.35">
      <c r="C719" s="10"/>
      <c r="D719" s="10"/>
      <c r="E719" s="10"/>
      <c r="F719" s="10"/>
      <c r="G719" s="10"/>
      <c r="H719" s="10"/>
      <c r="I719" s="10"/>
    </row>
    <row r="720" spans="3:9" x14ac:dyDescent="0.35">
      <c r="C720" s="10"/>
      <c r="D720" s="10"/>
      <c r="E720" s="10"/>
      <c r="F720" s="10"/>
      <c r="G720" s="10"/>
      <c r="H720" s="10"/>
      <c r="I720" s="10"/>
    </row>
    <row r="721" spans="3:9" x14ac:dyDescent="0.35">
      <c r="C721" s="10"/>
      <c r="D721" s="10"/>
      <c r="E721" s="10"/>
      <c r="F721" s="10"/>
      <c r="G721" s="10"/>
      <c r="H721" s="10"/>
      <c r="I721" s="10"/>
    </row>
    <row r="722" spans="3:9" x14ac:dyDescent="0.35">
      <c r="C722" s="10"/>
      <c r="D722" s="10"/>
      <c r="E722" s="10"/>
      <c r="F722" s="10"/>
      <c r="G722" s="10"/>
      <c r="H722" s="10"/>
      <c r="I722" s="10"/>
    </row>
    <row r="723" spans="3:9" x14ac:dyDescent="0.35">
      <c r="C723" s="10"/>
      <c r="D723" s="10"/>
      <c r="E723" s="10"/>
      <c r="F723" s="10"/>
      <c r="G723" s="10"/>
      <c r="H723" s="10"/>
      <c r="I723" s="10"/>
    </row>
    <row r="724" spans="3:9" x14ac:dyDescent="0.35">
      <c r="C724" s="10"/>
      <c r="D724" s="10"/>
      <c r="E724" s="10"/>
      <c r="F724" s="10"/>
      <c r="G724" s="10"/>
      <c r="H724" s="10"/>
      <c r="I724" s="10"/>
    </row>
    <row r="725" spans="3:9" x14ac:dyDescent="0.35">
      <c r="C725" s="10"/>
      <c r="D725" s="10"/>
      <c r="E725" s="10"/>
      <c r="F725" s="10"/>
      <c r="G725" s="10"/>
      <c r="H725" s="10"/>
      <c r="I725" s="10"/>
    </row>
    <row r="726" spans="3:9" x14ac:dyDescent="0.35">
      <c r="C726" s="10"/>
      <c r="D726" s="10"/>
      <c r="E726" s="10"/>
      <c r="F726" s="10"/>
      <c r="G726" s="10"/>
      <c r="H726" s="10"/>
      <c r="I726" s="10"/>
    </row>
    <row r="727" spans="3:9" x14ac:dyDescent="0.35">
      <c r="C727" s="10"/>
      <c r="D727" s="10"/>
      <c r="E727" s="10"/>
      <c r="F727" s="10"/>
      <c r="G727" s="10"/>
      <c r="H727" s="10"/>
      <c r="I727" s="10"/>
    </row>
    <row r="728" spans="3:9" x14ac:dyDescent="0.35">
      <c r="C728" s="10"/>
      <c r="D728" s="10"/>
      <c r="E728" s="10"/>
      <c r="F728" s="10"/>
      <c r="G728" s="10"/>
      <c r="H728" s="10"/>
      <c r="I728" s="10"/>
    </row>
    <row r="729" spans="3:9" x14ac:dyDescent="0.35">
      <c r="C729" s="10"/>
      <c r="D729" s="10"/>
      <c r="E729" s="10"/>
      <c r="F729" s="10"/>
      <c r="G729" s="10"/>
      <c r="H729" s="10"/>
      <c r="I729" s="10"/>
    </row>
    <row r="730" spans="3:9" x14ac:dyDescent="0.35">
      <c r="C730" s="10"/>
      <c r="D730" s="10"/>
      <c r="E730" s="10"/>
      <c r="F730" s="10"/>
      <c r="G730" s="10"/>
      <c r="H730" s="10"/>
      <c r="I730" s="10"/>
    </row>
    <row r="731" spans="3:9" x14ac:dyDescent="0.35">
      <c r="C731" s="10"/>
      <c r="D731" s="10"/>
      <c r="E731" s="10"/>
      <c r="F731" s="10"/>
      <c r="G731" s="10"/>
      <c r="H731" s="10"/>
      <c r="I731" s="10"/>
    </row>
    <row r="732" spans="3:9" x14ac:dyDescent="0.35">
      <c r="C732" s="10"/>
      <c r="D732" s="10"/>
      <c r="E732" s="10"/>
      <c r="F732" s="10"/>
      <c r="G732" s="10"/>
      <c r="H732" s="10"/>
      <c r="I732" s="10"/>
    </row>
    <row r="733" spans="3:9" x14ac:dyDescent="0.35">
      <c r="C733" s="10"/>
      <c r="D733" s="10"/>
      <c r="E733" s="10"/>
      <c r="F733" s="10"/>
      <c r="G733" s="10"/>
      <c r="H733" s="10"/>
      <c r="I733" s="10"/>
    </row>
    <row r="734" spans="3:9" x14ac:dyDescent="0.35">
      <c r="C734" s="10"/>
      <c r="D734" s="10"/>
      <c r="E734" s="10"/>
      <c r="F734" s="10"/>
      <c r="G734" s="10"/>
      <c r="H734" s="10"/>
      <c r="I734" s="10"/>
    </row>
    <row r="735" spans="3:9" x14ac:dyDescent="0.35">
      <c r="C735" s="10"/>
      <c r="D735" s="10"/>
      <c r="E735" s="10"/>
      <c r="F735" s="10"/>
      <c r="G735" s="10"/>
      <c r="H735" s="10"/>
      <c r="I735" s="10"/>
    </row>
    <row r="736" spans="3:9" x14ac:dyDescent="0.35">
      <c r="C736" s="10"/>
      <c r="D736" s="10"/>
      <c r="E736" s="10"/>
      <c r="F736" s="10"/>
      <c r="G736" s="10"/>
      <c r="H736" s="10"/>
      <c r="I736" s="10"/>
    </row>
    <row r="737" spans="3:9" x14ac:dyDescent="0.35">
      <c r="C737" s="10"/>
      <c r="D737" s="10"/>
      <c r="E737" s="10"/>
      <c r="F737" s="10"/>
      <c r="G737" s="10"/>
      <c r="H737" s="10"/>
      <c r="I737" s="10"/>
    </row>
    <row r="738" spans="3:9" x14ac:dyDescent="0.35">
      <c r="C738" s="10"/>
      <c r="D738" s="10"/>
      <c r="E738" s="10"/>
      <c r="F738" s="10"/>
      <c r="G738" s="10"/>
      <c r="H738" s="10"/>
      <c r="I738" s="10"/>
    </row>
    <row r="739" spans="3:9" x14ac:dyDescent="0.35">
      <c r="C739" s="10"/>
      <c r="D739" s="10"/>
      <c r="E739" s="10"/>
      <c r="F739" s="10"/>
      <c r="G739" s="10"/>
      <c r="H739" s="10"/>
      <c r="I739" s="10"/>
    </row>
    <row r="740" spans="3:9" x14ac:dyDescent="0.35">
      <c r="C740" s="10"/>
      <c r="D740" s="10"/>
      <c r="E740" s="10"/>
      <c r="F740" s="10"/>
      <c r="G740" s="10"/>
      <c r="H740" s="10"/>
      <c r="I740" s="10"/>
    </row>
    <row r="741" spans="3:9" x14ac:dyDescent="0.35">
      <c r="C741" s="10"/>
      <c r="D741" s="10"/>
      <c r="E741" s="10"/>
      <c r="F741" s="10"/>
      <c r="G741" s="10"/>
      <c r="H741" s="10"/>
      <c r="I741" s="10"/>
    </row>
    <row r="742" spans="3:9" x14ac:dyDescent="0.35">
      <c r="C742" s="10"/>
      <c r="D742" s="10"/>
      <c r="E742" s="10"/>
      <c r="F742" s="10"/>
      <c r="G742" s="10"/>
      <c r="H742" s="10"/>
      <c r="I742" s="10"/>
    </row>
    <row r="743" spans="3:9" x14ac:dyDescent="0.35">
      <c r="C743" s="10"/>
      <c r="D743" s="10"/>
      <c r="E743" s="10"/>
      <c r="F743" s="10"/>
      <c r="G743" s="10"/>
      <c r="H743" s="10"/>
      <c r="I743" s="10"/>
    </row>
    <row r="744" spans="3:9" x14ac:dyDescent="0.35">
      <c r="C744" s="10"/>
      <c r="D744" s="10"/>
      <c r="E744" s="10"/>
      <c r="F744" s="10"/>
      <c r="G744" s="10"/>
      <c r="H744" s="10"/>
      <c r="I744" s="10"/>
    </row>
    <row r="745" spans="3:9" x14ac:dyDescent="0.35">
      <c r="C745" s="10"/>
      <c r="D745" s="10"/>
      <c r="E745" s="10"/>
      <c r="F745" s="10"/>
      <c r="G745" s="10"/>
      <c r="H745" s="10"/>
      <c r="I745" s="10"/>
    </row>
    <row r="746" spans="3:9" x14ac:dyDescent="0.35">
      <c r="C746" s="10"/>
      <c r="D746" s="10"/>
      <c r="E746" s="10"/>
      <c r="F746" s="10"/>
      <c r="G746" s="10"/>
      <c r="H746" s="10"/>
      <c r="I746" s="10"/>
    </row>
    <row r="747" spans="3:9" x14ac:dyDescent="0.35">
      <c r="C747" s="10"/>
      <c r="D747" s="10"/>
      <c r="E747" s="10"/>
      <c r="F747" s="10"/>
      <c r="G747" s="10"/>
      <c r="H747" s="10"/>
      <c r="I747" s="10"/>
    </row>
    <row r="748" spans="3:9" x14ac:dyDescent="0.35">
      <c r="C748" s="10"/>
      <c r="D748" s="10"/>
      <c r="E748" s="10"/>
      <c r="F748" s="10"/>
      <c r="G748" s="10"/>
      <c r="H748" s="10"/>
      <c r="I748" s="10"/>
    </row>
    <row r="749" spans="3:9" x14ac:dyDescent="0.35">
      <c r="C749" s="10"/>
      <c r="D749" s="10"/>
      <c r="E749" s="10"/>
      <c r="F749" s="10"/>
      <c r="G749" s="10"/>
      <c r="H749" s="10"/>
      <c r="I749" s="10"/>
    </row>
    <row r="750" spans="3:9" x14ac:dyDescent="0.35">
      <c r="C750" s="10"/>
      <c r="D750" s="10"/>
      <c r="E750" s="10"/>
      <c r="F750" s="10"/>
      <c r="G750" s="10"/>
      <c r="H750" s="10"/>
      <c r="I750" s="10"/>
    </row>
    <row r="751" spans="3:9" x14ac:dyDescent="0.35">
      <c r="C751" s="10"/>
      <c r="D751" s="10"/>
      <c r="E751" s="10"/>
      <c r="F751" s="10"/>
      <c r="G751" s="10"/>
      <c r="H751" s="10"/>
      <c r="I751" s="10"/>
    </row>
    <row r="752" spans="3:9" x14ac:dyDescent="0.35">
      <c r="C752" s="10"/>
      <c r="D752" s="10"/>
      <c r="E752" s="10"/>
      <c r="F752" s="10"/>
      <c r="G752" s="10"/>
      <c r="H752" s="10"/>
      <c r="I752" s="10"/>
    </row>
    <row r="753" spans="3:9" x14ac:dyDescent="0.35">
      <c r="C753" s="10"/>
      <c r="D753" s="10"/>
      <c r="E753" s="10"/>
      <c r="F753" s="10"/>
      <c r="G753" s="10"/>
      <c r="H753" s="10"/>
      <c r="I753" s="10"/>
    </row>
    <row r="754" spans="3:9" x14ac:dyDescent="0.35">
      <c r="C754" s="10"/>
      <c r="D754" s="10"/>
      <c r="E754" s="10"/>
      <c r="F754" s="10"/>
      <c r="G754" s="10"/>
      <c r="H754" s="10"/>
      <c r="I754" s="10"/>
    </row>
    <row r="755" spans="3:9" x14ac:dyDescent="0.35">
      <c r="C755" s="10"/>
      <c r="D755" s="10"/>
      <c r="E755" s="10"/>
      <c r="F755" s="10"/>
      <c r="G755" s="10"/>
      <c r="H755" s="10"/>
      <c r="I755" s="10"/>
    </row>
    <row r="756" spans="3:9" x14ac:dyDescent="0.35">
      <c r="C756" s="10"/>
      <c r="D756" s="10"/>
      <c r="E756" s="10"/>
      <c r="F756" s="10"/>
      <c r="G756" s="10"/>
      <c r="H756" s="10"/>
      <c r="I756" s="10"/>
    </row>
    <row r="757" spans="3:9" x14ac:dyDescent="0.35">
      <c r="C757" s="10"/>
      <c r="D757" s="10"/>
      <c r="E757" s="10"/>
      <c r="F757" s="10"/>
      <c r="G757" s="10"/>
      <c r="H757" s="10"/>
      <c r="I757" s="10"/>
    </row>
    <row r="758" spans="3:9" x14ac:dyDescent="0.35">
      <c r="C758" s="10"/>
      <c r="D758" s="10"/>
      <c r="E758" s="10"/>
      <c r="F758" s="10"/>
      <c r="G758" s="10"/>
      <c r="H758" s="10"/>
      <c r="I758" s="10"/>
    </row>
    <row r="759" spans="3:9" x14ac:dyDescent="0.35">
      <c r="C759" s="10"/>
      <c r="D759" s="10"/>
      <c r="E759" s="10"/>
      <c r="F759" s="10"/>
      <c r="G759" s="10"/>
      <c r="H759" s="10"/>
      <c r="I759" s="10"/>
    </row>
    <row r="760" spans="3:9" x14ac:dyDescent="0.35">
      <c r="C760" s="10"/>
      <c r="D760" s="10"/>
      <c r="E760" s="10"/>
      <c r="F760" s="10"/>
      <c r="G760" s="10"/>
      <c r="H760" s="10"/>
      <c r="I760" s="10"/>
    </row>
    <row r="761" spans="3:9" x14ac:dyDescent="0.35">
      <c r="C761" s="10"/>
      <c r="D761" s="10"/>
      <c r="E761" s="10"/>
      <c r="F761" s="10"/>
      <c r="G761" s="10"/>
      <c r="H761" s="10"/>
      <c r="I761" s="10"/>
    </row>
    <row r="762" spans="3:9" x14ac:dyDescent="0.35">
      <c r="C762" s="10"/>
      <c r="D762" s="10"/>
      <c r="E762" s="10"/>
      <c r="F762" s="10"/>
      <c r="G762" s="10"/>
      <c r="H762" s="10"/>
      <c r="I762" s="10"/>
    </row>
    <row r="763" spans="3:9" x14ac:dyDescent="0.35">
      <c r="C763" s="10"/>
      <c r="D763" s="10"/>
      <c r="E763" s="10"/>
      <c r="F763" s="10"/>
      <c r="G763" s="10"/>
      <c r="H763" s="10"/>
      <c r="I763" s="10"/>
    </row>
    <row r="764" spans="3:9" x14ac:dyDescent="0.35">
      <c r="C764" s="10"/>
      <c r="D764" s="10"/>
      <c r="E764" s="10"/>
      <c r="F764" s="10"/>
      <c r="G764" s="10"/>
      <c r="H764" s="10"/>
      <c r="I764" s="10"/>
    </row>
    <row r="765" spans="3:9" x14ac:dyDescent="0.35">
      <c r="C765" s="10"/>
      <c r="D765" s="10"/>
      <c r="E765" s="10"/>
      <c r="F765" s="10"/>
      <c r="G765" s="10"/>
      <c r="H765" s="10"/>
      <c r="I765" s="10"/>
    </row>
    <row r="766" spans="3:9" x14ac:dyDescent="0.35">
      <c r="C766" s="10"/>
      <c r="D766" s="10"/>
      <c r="E766" s="10"/>
      <c r="F766" s="10"/>
      <c r="G766" s="10"/>
      <c r="H766" s="10"/>
      <c r="I766" s="10"/>
    </row>
    <row r="767" spans="3:9" x14ac:dyDescent="0.35">
      <c r="C767" s="10"/>
      <c r="D767" s="10"/>
      <c r="E767" s="10"/>
      <c r="F767" s="10"/>
      <c r="G767" s="10"/>
      <c r="H767" s="10"/>
      <c r="I767" s="10"/>
    </row>
    <row r="768" spans="3:9" x14ac:dyDescent="0.35">
      <c r="C768" s="10"/>
      <c r="D768" s="10"/>
      <c r="E768" s="10"/>
      <c r="F768" s="10"/>
      <c r="G768" s="10"/>
      <c r="H768" s="10"/>
      <c r="I768" s="10"/>
    </row>
    <row r="769" spans="3:9" x14ac:dyDescent="0.35">
      <c r="C769" s="10"/>
      <c r="D769" s="10"/>
      <c r="E769" s="10"/>
      <c r="F769" s="10"/>
      <c r="G769" s="10"/>
      <c r="H769" s="10"/>
      <c r="I769" s="10"/>
    </row>
    <row r="770" spans="3:9" x14ac:dyDescent="0.35">
      <c r="C770" s="10"/>
      <c r="D770" s="10"/>
      <c r="E770" s="10"/>
      <c r="F770" s="10"/>
      <c r="G770" s="10"/>
      <c r="H770" s="10"/>
      <c r="I770" s="10"/>
    </row>
    <row r="771" spans="3:9" x14ac:dyDescent="0.35">
      <c r="C771" s="10"/>
      <c r="D771" s="10"/>
      <c r="E771" s="10"/>
      <c r="F771" s="10"/>
      <c r="G771" s="10"/>
      <c r="H771" s="10"/>
      <c r="I771" s="10"/>
    </row>
    <row r="772" spans="3:9" x14ac:dyDescent="0.35">
      <c r="C772" s="10"/>
      <c r="D772" s="10"/>
      <c r="E772" s="10"/>
      <c r="F772" s="10"/>
      <c r="G772" s="10"/>
      <c r="H772" s="10"/>
      <c r="I772" s="10"/>
    </row>
    <row r="773" spans="3:9" x14ac:dyDescent="0.35">
      <c r="C773" s="10"/>
      <c r="D773" s="10"/>
      <c r="E773" s="10"/>
      <c r="F773" s="10"/>
      <c r="G773" s="10"/>
      <c r="H773" s="10"/>
      <c r="I773" s="10"/>
    </row>
    <row r="774" spans="3:9" x14ac:dyDescent="0.35">
      <c r="C774" s="10"/>
      <c r="D774" s="10"/>
      <c r="E774" s="10"/>
      <c r="F774" s="10"/>
      <c r="G774" s="10"/>
      <c r="H774" s="10"/>
      <c r="I774" s="10"/>
    </row>
    <row r="775" spans="3:9" x14ac:dyDescent="0.35">
      <c r="C775" s="10"/>
      <c r="D775" s="10"/>
      <c r="E775" s="10"/>
      <c r="F775" s="10"/>
      <c r="G775" s="10"/>
      <c r="H775" s="10"/>
      <c r="I775" s="10"/>
    </row>
    <row r="776" spans="3:9" x14ac:dyDescent="0.35">
      <c r="C776" s="10"/>
      <c r="D776" s="10"/>
      <c r="E776" s="10"/>
      <c r="F776" s="10"/>
      <c r="G776" s="10"/>
      <c r="H776" s="10"/>
      <c r="I776" s="10"/>
    </row>
    <row r="777" spans="3:9" x14ac:dyDescent="0.35">
      <c r="C777" s="10"/>
      <c r="D777" s="10"/>
      <c r="E777" s="10"/>
      <c r="F777" s="10"/>
      <c r="G777" s="10"/>
      <c r="H777" s="10"/>
      <c r="I777" s="10"/>
    </row>
    <row r="778" spans="3:9" x14ac:dyDescent="0.35">
      <c r="C778" s="10"/>
      <c r="D778" s="10"/>
      <c r="E778" s="10"/>
      <c r="F778" s="10"/>
      <c r="G778" s="10"/>
      <c r="H778" s="10"/>
      <c r="I778" s="10"/>
    </row>
    <row r="779" spans="3:9" x14ac:dyDescent="0.35">
      <c r="C779" s="10"/>
      <c r="D779" s="10"/>
      <c r="E779" s="10"/>
      <c r="F779" s="10"/>
      <c r="G779" s="10"/>
      <c r="H779" s="10"/>
      <c r="I779" s="10"/>
    </row>
    <row r="780" spans="3:9" x14ac:dyDescent="0.35">
      <c r="C780" s="10"/>
      <c r="D780" s="10"/>
      <c r="E780" s="10"/>
      <c r="F780" s="10"/>
      <c r="G780" s="10"/>
      <c r="H780" s="10"/>
      <c r="I780" s="10"/>
    </row>
    <row r="781" spans="3:9" x14ac:dyDescent="0.35">
      <c r="C781" s="10"/>
      <c r="D781" s="10"/>
      <c r="E781" s="10"/>
      <c r="F781" s="10"/>
      <c r="G781" s="10"/>
      <c r="H781" s="10"/>
      <c r="I781" s="10"/>
    </row>
    <row r="782" spans="3:9" x14ac:dyDescent="0.35">
      <c r="C782" s="10"/>
      <c r="D782" s="10"/>
      <c r="E782" s="10"/>
      <c r="F782" s="10"/>
      <c r="G782" s="10"/>
      <c r="H782" s="10"/>
      <c r="I782" s="10"/>
    </row>
    <row r="783" spans="3:9" x14ac:dyDescent="0.35">
      <c r="C783" s="10"/>
      <c r="D783" s="10"/>
      <c r="E783" s="10"/>
      <c r="F783" s="10"/>
      <c r="G783" s="10"/>
      <c r="H783" s="10"/>
      <c r="I783" s="10"/>
    </row>
    <row r="784" spans="3:9" x14ac:dyDescent="0.35">
      <c r="C784" s="10"/>
      <c r="D784" s="10"/>
      <c r="E784" s="10"/>
      <c r="F784" s="10"/>
      <c r="G784" s="10"/>
      <c r="H784" s="10"/>
      <c r="I784" s="10"/>
    </row>
    <row r="785" spans="3:9" x14ac:dyDescent="0.35">
      <c r="C785" s="10"/>
      <c r="D785" s="10"/>
      <c r="E785" s="10"/>
      <c r="F785" s="10"/>
      <c r="G785" s="10"/>
      <c r="H785" s="10"/>
      <c r="I785" s="10"/>
    </row>
    <row r="786" spans="3:9" x14ac:dyDescent="0.35">
      <c r="C786" s="10"/>
      <c r="D786" s="10"/>
      <c r="E786" s="10"/>
      <c r="F786" s="10"/>
      <c r="G786" s="10"/>
      <c r="H786" s="10"/>
      <c r="I786" s="10"/>
    </row>
    <row r="787" spans="3:9" x14ac:dyDescent="0.35">
      <c r="C787" s="10"/>
      <c r="D787" s="10"/>
      <c r="E787" s="10"/>
      <c r="F787" s="10"/>
      <c r="G787" s="10"/>
      <c r="H787" s="10"/>
      <c r="I787" s="10"/>
    </row>
    <row r="788" spans="3:9" x14ac:dyDescent="0.35">
      <c r="C788" s="10"/>
      <c r="D788" s="10"/>
      <c r="E788" s="10"/>
      <c r="F788" s="10"/>
      <c r="G788" s="10"/>
      <c r="H788" s="10"/>
      <c r="I788" s="10"/>
    </row>
    <row r="789" spans="3:9" x14ac:dyDescent="0.35">
      <c r="C789" s="10"/>
      <c r="D789" s="10"/>
      <c r="E789" s="10"/>
      <c r="F789" s="10"/>
      <c r="G789" s="10"/>
      <c r="H789" s="10"/>
      <c r="I789" s="10"/>
    </row>
    <row r="790" spans="3:9" x14ac:dyDescent="0.35">
      <c r="C790" s="10"/>
      <c r="D790" s="10"/>
      <c r="E790" s="10"/>
      <c r="F790" s="10"/>
      <c r="G790" s="10"/>
      <c r="H790" s="10"/>
      <c r="I790" s="10"/>
    </row>
    <row r="791" spans="3:9" x14ac:dyDescent="0.35">
      <c r="C791" s="10"/>
      <c r="D791" s="10"/>
      <c r="E791" s="10"/>
      <c r="F791" s="10"/>
      <c r="G791" s="10"/>
      <c r="H791" s="10"/>
      <c r="I791" s="10"/>
    </row>
    <row r="792" spans="3:9" x14ac:dyDescent="0.35">
      <c r="C792" s="10"/>
      <c r="D792" s="10"/>
      <c r="E792" s="10"/>
      <c r="F792" s="10"/>
      <c r="G792" s="10"/>
      <c r="H792" s="10"/>
      <c r="I792" s="10"/>
    </row>
    <row r="793" spans="3:9" x14ac:dyDescent="0.35">
      <c r="C793" s="10"/>
      <c r="D793" s="10"/>
      <c r="E793" s="10"/>
      <c r="F793" s="10"/>
      <c r="G793" s="10"/>
      <c r="H793" s="10"/>
      <c r="I793" s="10"/>
    </row>
    <row r="794" spans="3:9" x14ac:dyDescent="0.35">
      <c r="C794" s="10"/>
      <c r="D794" s="10"/>
      <c r="E794" s="10"/>
      <c r="F794" s="10"/>
      <c r="G794" s="10"/>
      <c r="H794" s="10"/>
      <c r="I794" s="10"/>
    </row>
    <row r="795" spans="3:9" x14ac:dyDescent="0.35">
      <c r="C795" s="10"/>
      <c r="D795" s="10"/>
      <c r="E795" s="10"/>
      <c r="F795" s="10"/>
      <c r="G795" s="10"/>
      <c r="H795" s="10"/>
      <c r="I795" s="10"/>
    </row>
    <row r="796" spans="3:9" x14ac:dyDescent="0.35">
      <c r="C796" s="10"/>
      <c r="D796" s="10"/>
      <c r="E796" s="10"/>
      <c r="F796" s="10"/>
      <c r="G796" s="10"/>
      <c r="H796" s="10"/>
      <c r="I796" s="10"/>
    </row>
    <row r="797" spans="3:9" x14ac:dyDescent="0.35">
      <c r="C797" s="10"/>
      <c r="D797" s="10"/>
      <c r="E797" s="10"/>
      <c r="F797" s="10"/>
      <c r="G797" s="10"/>
      <c r="H797" s="10"/>
      <c r="I797" s="10"/>
    </row>
    <row r="798" spans="3:9" x14ac:dyDescent="0.35">
      <c r="C798" s="10"/>
      <c r="D798" s="10"/>
      <c r="E798" s="10"/>
      <c r="F798" s="10"/>
      <c r="G798" s="10"/>
      <c r="H798" s="10"/>
      <c r="I798" s="10"/>
    </row>
    <row r="799" spans="3:9" x14ac:dyDescent="0.35">
      <c r="C799" s="10"/>
      <c r="D799" s="10"/>
      <c r="E799" s="10"/>
      <c r="F799" s="10"/>
      <c r="G799" s="10"/>
      <c r="H799" s="10"/>
      <c r="I799" s="10"/>
    </row>
    <row r="800" spans="3:9" x14ac:dyDescent="0.35">
      <c r="C800" s="10"/>
      <c r="D800" s="10"/>
      <c r="E800" s="10"/>
      <c r="F800" s="10"/>
      <c r="G800" s="10"/>
      <c r="H800" s="10"/>
      <c r="I800" s="10"/>
    </row>
    <row r="801" spans="3:9" x14ac:dyDescent="0.35">
      <c r="C801" s="10"/>
      <c r="D801" s="10"/>
      <c r="E801" s="10"/>
      <c r="F801" s="10"/>
      <c r="G801" s="10"/>
      <c r="H801" s="10"/>
      <c r="I801" s="10"/>
    </row>
    <row r="802" spans="3:9" x14ac:dyDescent="0.35">
      <c r="C802" s="10"/>
      <c r="D802" s="10"/>
      <c r="E802" s="10"/>
      <c r="F802" s="10"/>
      <c r="G802" s="10"/>
      <c r="H802" s="10"/>
      <c r="I802" s="10"/>
    </row>
    <row r="803" spans="3:9" x14ac:dyDescent="0.35">
      <c r="C803" s="10"/>
      <c r="D803" s="10"/>
      <c r="E803" s="10"/>
      <c r="F803" s="10"/>
      <c r="G803" s="10"/>
      <c r="H803" s="10"/>
      <c r="I803" s="10"/>
    </row>
    <row r="804" spans="3:9" x14ac:dyDescent="0.35">
      <c r="C804" s="10"/>
      <c r="D804" s="10"/>
      <c r="E804" s="10"/>
      <c r="F804" s="10"/>
      <c r="G804" s="10"/>
      <c r="H804" s="10"/>
      <c r="I804" s="10"/>
    </row>
    <row r="805" spans="3:9" x14ac:dyDescent="0.35">
      <c r="C805" s="10"/>
      <c r="D805" s="10"/>
      <c r="E805" s="10"/>
      <c r="F805" s="10"/>
      <c r="G805" s="10"/>
      <c r="H805" s="10"/>
      <c r="I805" s="10"/>
    </row>
    <row r="806" spans="3:9" x14ac:dyDescent="0.35">
      <c r="C806" s="10"/>
      <c r="D806" s="10"/>
      <c r="E806" s="10"/>
      <c r="F806" s="10"/>
      <c r="G806" s="10"/>
      <c r="H806" s="10"/>
      <c r="I806" s="10"/>
    </row>
    <row r="807" spans="3:9" x14ac:dyDescent="0.35">
      <c r="C807" s="10"/>
      <c r="D807" s="10"/>
      <c r="E807" s="10"/>
      <c r="F807" s="10"/>
      <c r="G807" s="10"/>
      <c r="H807" s="10"/>
      <c r="I807" s="10"/>
    </row>
    <row r="808" spans="3:9" x14ac:dyDescent="0.35">
      <c r="C808" s="10"/>
      <c r="D808" s="10"/>
      <c r="E808" s="10"/>
      <c r="F808" s="10"/>
      <c r="G808" s="10"/>
      <c r="H808" s="10"/>
      <c r="I808" s="10"/>
    </row>
    <row r="809" spans="3:9" x14ac:dyDescent="0.35">
      <c r="C809" s="10"/>
      <c r="D809" s="10"/>
      <c r="E809" s="10"/>
      <c r="F809" s="10"/>
      <c r="G809" s="10"/>
      <c r="H809" s="10"/>
      <c r="I809" s="10"/>
    </row>
    <row r="810" spans="3:9" x14ac:dyDescent="0.35">
      <c r="C810" s="10"/>
      <c r="D810" s="10"/>
      <c r="E810" s="10"/>
      <c r="F810" s="10"/>
      <c r="G810" s="10"/>
      <c r="H810" s="10"/>
      <c r="I810" s="10"/>
    </row>
    <row r="811" spans="3:9" x14ac:dyDescent="0.35">
      <c r="C811" s="10"/>
      <c r="D811" s="10"/>
      <c r="E811" s="10"/>
      <c r="F811" s="10"/>
      <c r="G811" s="10"/>
      <c r="H811" s="10"/>
      <c r="I811" s="10"/>
    </row>
    <row r="812" spans="3:9" x14ac:dyDescent="0.35">
      <c r="C812" s="10"/>
      <c r="D812" s="10"/>
      <c r="E812" s="10"/>
      <c r="F812" s="10"/>
      <c r="G812" s="10"/>
      <c r="H812" s="10"/>
      <c r="I812" s="10"/>
    </row>
    <row r="813" spans="3:9" x14ac:dyDescent="0.35">
      <c r="C813" s="10"/>
      <c r="D813" s="10"/>
      <c r="E813" s="10"/>
      <c r="F813" s="10"/>
      <c r="G813" s="10"/>
      <c r="H813" s="10"/>
      <c r="I813" s="10"/>
    </row>
    <row r="814" spans="3:9" x14ac:dyDescent="0.35">
      <c r="C814" s="10"/>
      <c r="D814" s="10"/>
      <c r="E814" s="10"/>
      <c r="F814" s="10"/>
      <c r="G814" s="10"/>
      <c r="H814" s="10"/>
      <c r="I814" s="10"/>
    </row>
    <row r="815" spans="3:9" x14ac:dyDescent="0.35">
      <c r="C815" s="10"/>
      <c r="D815" s="10"/>
      <c r="E815" s="10"/>
      <c r="F815" s="10"/>
      <c r="G815" s="10"/>
      <c r="H815" s="10"/>
      <c r="I815" s="10"/>
    </row>
    <row r="816" spans="3:9" x14ac:dyDescent="0.35">
      <c r="C816" s="10"/>
      <c r="D816" s="10"/>
      <c r="E816" s="10"/>
      <c r="F816" s="10"/>
      <c r="G816" s="10"/>
      <c r="H816" s="10"/>
      <c r="I816" s="10"/>
    </row>
    <row r="817" spans="3:9" x14ac:dyDescent="0.35">
      <c r="C817" s="10"/>
      <c r="D817" s="10"/>
      <c r="E817" s="10"/>
      <c r="F817" s="10"/>
      <c r="G817" s="10"/>
      <c r="H817" s="10"/>
      <c r="I817" s="10"/>
    </row>
    <row r="818" spans="3:9" x14ac:dyDescent="0.35">
      <c r="C818" s="10"/>
      <c r="D818" s="10"/>
      <c r="E818" s="10"/>
      <c r="F818" s="10"/>
      <c r="G818" s="10"/>
      <c r="H818" s="10"/>
      <c r="I818" s="10"/>
    </row>
    <row r="819" spans="3:9" x14ac:dyDescent="0.35">
      <c r="C819" s="10"/>
      <c r="D819" s="10"/>
      <c r="E819" s="10"/>
      <c r="F819" s="10"/>
      <c r="G819" s="10"/>
      <c r="H819" s="10"/>
      <c r="I819" s="10"/>
    </row>
    <row r="820" spans="3:9" x14ac:dyDescent="0.35">
      <c r="C820" s="10"/>
      <c r="D820" s="10"/>
      <c r="E820" s="10"/>
      <c r="F820" s="10"/>
      <c r="G820" s="10"/>
      <c r="H820" s="10"/>
      <c r="I820" s="10"/>
    </row>
    <row r="821" spans="3:9" x14ac:dyDescent="0.35">
      <c r="C821" s="10"/>
      <c r="D821" s="10"/>
      <c r="E821" s="10"/>
      <c r="F821" s="10"/>
      <c r="G821" s="10"/>
      <c r="H821" s="10"/>
      <c r="I821" s="10"/>
    </row>
    <row r="822" spans="3:9" x14ac:dyDescent="0.35">
      <c r="C822" s="10"/>
      <c r="D822" s="10"/>
      <c r="E822" s="10"/>
      <c r="F822" s="10"/>
      <c r="G822" s="10"/>
      <c r="H822" s="10"/>
      <c r="I822" s="10"/>
    </row>
    <row r="823" spans="3:9" x14ac:dyDescent="0.35">
      <c r="C823" s="10"/>
      <c r="D823" s="10"/>
      <c r="E823" s="10"/>
      <c r="F823" s="10"/>
      <c r="G823" s="10"/>
      <c r="H823" s="10"/>
      <c r="I823" s="10"/>
    </row>
    <row r="824" spans="3:9" x14ac:dyDescent="0.35">
      <c r="C824" s="10"/>
      <c r="D824" s="10"/>
      <c r="E824" s="10"/>
      <c r="F824" s="10"/>
      <c r="G824" s="10"/>
      <c r="H824" s="10"/>
      <c r="I824" s="10"/>
    </row>
    <row r="825" spans="3:9" x14ac:dyDescent="0.35">
      <c r="C825" s="10"/>
      <c r="D825" s="10"/>
      <c r="E825" s="10"/>
      <c r="F825" s="10"/>
      <c r="G825" s="10"/>
      <c r="H825" s="10"/>
      <c r="I825" s="10"/>
    </row>
    <row r="826" spans="3:9" x14ac:dyDescent="0.35">
      <c r="C826" s="10"/>
      <c r="D826" s="10"/>
      <c r="E826" s="10"/>
      <c r="F826" s="10"/>
      <c r="G826" s="10"/>
      <c r="H826" s="10"/>
      <c r="I826" s="10"/>
    </row>
    <row r="827" spans="3:9" x14ac:dyDescent="0.35">
      <c r="C827" s="10"/>
      <c r="D827" s="10"/>
      <c r="E827" s="10"/>
      <c r="F827" s="10"/>
      <c r="G827" s="10"/>
      <c r="H827" s="10"/>
      <c r="I827" s="10"/>
    </row>
    <row r="828" spans="3:9" x14ac:dyDescent="0.35">
      <c r="C828" s="10"/>
      <c r="D828" s="10"/>
      <c r="E828" s="10"/>
      <c r="F828" s="10"/>
      <c r="G828" s="10"/>
      <c r="H828" s="10"/>
      <c r="I828" s="10"/>
    </row>
    <row r="829" spans="3:9" x14ac:dyDescent="0.35">
      <c r="C829" s="10"/>
      <c r="D829" s="10"/>
      <c r="E829" s="10"/>
      <c r="F829" s="10"/>
      <c r="G829" s="10"/>
      <c r="H829" s="10"/>
      <c r="I829" s="10"/>
    </row>
    <row r="830" spans="3:9" x14ac:dyDescent="0.35">
      <c r="C830" s="10"/>
      <c r="D830" s="10"/>
      <c r="E830" s="10"/>
      <c r="F830" s="10"/>
      <c r="G830" s="10"/>
      <c r="H830" s="10"/>
      <c r="I830" s="10"/>
    </row>
    <row r="831" spans="3:9" x14ac:dyDescent="0.35">
      <c r="C831" s="10"/>
      <c r="D831" s="10"/>
      <c r="E831" s="10"/>
      <c r="F831" s="10"/>
      <c r="G831" s="10"/>
      <c r="H831" s="10"/>
      <c r="I831" s="10"/>
    </row>
    <row r="832" spans="3:9" x14ac:dyDescent="0.35">
      <c r="C832" s="10"/>
      <c r="D832" s="10"/>
      <c r="E832" s="10"/>
      <c r="F832" s="10"/>
      <c r="G832" s="10"/>
      <c r="H832" s="10"/>
      <c r="I832" s="10"/>
    </row>
    <row r="833" spans="3:9" x14ac:dyDescent="0.35">
      <c r="C833" s="10"/>
      <c r="D833" s="10"/>
      <c r="E833" s="10"/>
      <c r="F833" s="10"/>
      <c r="G833" s="10"/>
      <c r="H833" s="10"/>
      <c r="I833" s="10"/>
    </row>
    <row r="834" spans="3:9" x14ac:dyDescent="0.35">
      <c r="C834" s="10"/>
      <c r="D834" s="10"/>
      <c r="E834" s="10"/>
      <c r="F834" s="10"/>
      <c r="G834" s="10"/>
      <c r="H834" s="10"/>
      <c r="I834" s="10"/>
    </row>
    <row r="835" spans="3:9" x14ac:dyDescent="0.35">
      <c r="C835" s="10"/>
      <c r="D835" s="10"/>
      <c r="E835" s="10"/>
      <c r="F835" s="10"/>
      <c r="G835" s="10"/>
      <c r="H835" s="10"/>
      <c r="I835" s="10"/>
    </row>
    <row r="836" spans="3:9" x14ac:dyDescent="0.35">
      <c r="C836" s="10"/>
      <c r="D836" s="10"/>
      <c r="E836" s="10"/>
      <c r="F836" s="10"/>
      <c r="G836" s="10"/>
      <c r="H836" s="10"/>
      <c r="I836" s="10"/>
    </row>
    <row r="837" spans="3:9" x14ac:dyDescent="0.35">
      <c r="C837" s="10"/>
      <c r="D837" s="10"/>
      <c r="E837" s="10"/>
      <c r="F837" s="10"/>
      <c r="G837" s="10"/>
      <c r="H837" s="10"/>
      <c r="I837" s="10"/>
    </row>
    <row r="838" spans="3:9" x14ac:dyDescent="0.35">
      <c r="C838" s="10"/>
      <c r="D838" s="10"/>
      <c r="E838" s="10"/>
      <c r="F838" s="10"/>
      <c r="G838" s="10"/>
      <c r="H838" s="10"/>
      <c r="I838" s="10"/>
    </row>
    <row r="839" spans="3:9" x14ac:dyDescent="0.35">
      <c r="C839" s="10"/>
      <c r="D839" s="10"/>
      <c r="E839" s="10"/>
      <c r="F839" s="10"/>
      <c r="G839" s="10"/>
      <c r="H839" s="10"/>
      <c r="I839" s="10"/>
    </row>
    <row r="840" spans="3:9" x14ac:dyDescent="0.35">
      <c r="C840" s="10"/>
      <c r="D840" s="10"/>
      <c r="E840" s="10"/>
      <c r="F840" s="10"/>
      <c r="G840" s="10"/>
      <c r="H840" s="10"/>
      <c r="I840" s="10"/>
    </row>
    <row r="841" spans="3:9" x14ac:dyDescent="0.35">
      <c r="C841" s="10"/>
      <c r="D841" s="10"/>
      <c r="E841" s="10"/>
      <c r="F841" s="10"/>
      <c r="G841" s="10"/>
      <c r="H841" s="10"/>
      <c r="I841" s="10"/>
    </row>
    <row r="842" spans="3:9" x14ac:dyDescent="0.35">
      <c r="C842" s="10"/>
      <c r="D842" s="10"/>
      <c r="E842" s="10"/>
      <c r="F842" s="10"/>
      <c r="G842" s="10"/>
      <c r="H842" s="10"/>
      <c r="I842" s="10"/>
    </row>
    <row r="843" spans="3:9" x14ac:dyDescent="0.35">
      <c r="C843" s="10"/>
      <c r="D843" s="10"/>
      <c r="E843" s="10"/>
      <c r="F843" s="10"/>
      <c r="G843" s="10"/>
      <c r="H843" s="10"/>
      <c r="I843" s="10"/>
    </row>
    <row r="844" spans="3:9" x14ac:dyDescent="0.35">
      <c r="C844" s="10"/>
      <c r="D844" s="10"/>
      <c r="E844" s="10"/>
      <c r="F844" s="10"/>
      <c r="G844" s="10"/>
      <c r="H844" s="10"/>
      <c r="I844" s="10"/>
    </row>
    <row r="845" spans="3:9" x14ac:dyDescent="0.35">
      <c r="C845" s="10"/>
      <c r="D845" s="10"/>
      <c r="E845" s="10"/>
      <c r="F845" s="10"/>
      <c r="G845" s="10"/>
      <c r="H845" s="10"/>
      <c r="I845" s="10"/>
    </row>
    <row r="846" spans="3:9" x14ac:dyDescent="0.35">
      <c r="C846" s="10"/>
      <c r="D846" s="10"/>
      <c r="E846" s="10"/>
      <c r="F846" s="10"/>
      <c r="G846" s="10"/>
      <c r="H846" s="10"/>
      <c r="I846" s="10"/>
    </row>
    <row r="847" spans="3:9" x14ac:dyDescent="0.35">
      <c r="C847" s="10"/>
      <c r="D847" s="10"/>
      <c r="E847" s="10"/>
      <c r="F847" s="10"/>
      <c r="G847" s="10"/>
      <c r="H847" s="10"/>
      <c r="I847" s="10"/>
    </row>
    <row r="848" spans="3:9" x14ac:dyDescent="0.35">
      <c r="C848" s="10"/>
      <c r="D848" s="10"/>
      <c r="E848" s="10"/>
      <c r="F848" s="10"/>
      <c r="G848" s="10"/>
      <c r="H848" s="10"/>
      <c r="I848" s="10"/>
    </row>
    <row r="849" spans="3:9" x14ac:dyDescent="0.35">
      <c r="C849" s="10"/>
      <c r="D849" s="10"/>
      <c r="E849" s="10"/>
      <c r="F849" s="10"/>
      <c r="G849" s="10"/>
      <c r="H849" s="10"/>
      <c r="I849" s="10"/>
    </row>
    <row r="850" spans="3:9" x14ac:dyDescent="0.35">
      <c r="C850" s="10"/>
      <c r="D850" s="10"/>
      <c r="E850" s="10"/>
      <c r="F850" s="10"/>
      <c r="G850" s="10"/>
      <c r="H850" s="10"/>
      <c r="I850" s="10"/>
    </row>
    <row r="851" spans="3:9" x14ac:dyDescent="0.35">
      <c r="C851" s="10"/>
      <c r="D851" s="10"/>
      <c r="E851" s="10"/>
      <c r="F851" s="10"/>
      <c r="G851" s="10"/>
      <c r="H851" s="10"/>
      <c r="I851" s="10"/>
    </row>
    <row r="852" spans="3:9" x14ac:dyDescent="0.35">
      <c r="C852" s="10"/>
      <c r="D852" s="10"/>
      <c r="E852" s="10"/>
      <c r="F852" s="10"/>
      <c r="G852" s="10"/>
      <c r="H852" s="10"/>
      <c r="I852" s="10"/>
    </row>
    <row r="853" spans="3:9" x14ac:dyDescent="0.35">
      <c r="C853" s="10"/>
      <c r="D853" s="10"/>
      <c r="E853" s="10"/>
      <c r="F853" s="10"/>
      <c r="G853" s="10"/>
      <c r="H853" s="10"/>
      <c r="I853" s="10"/>
    </row>
    <row r="854" spans="3:9" x14ac:dyDescent="0.35">
      <c r="C854" s="10"/>
      <c r="D854" s="10"/>
      <c r="E854" s="10"/>
      <c r="F854" s="10"/>
      <c r="G854" s="10"/>
      <c r="H854" s="10"/>
      <c r="I854" s="10"/>
    </row>
    <row r="855" spans="3:9" x14ac:dyDescent="0.35">
      <c r="C855" s="10"/>
      <c r="D855" s="10"/>
      <c r="E855" s="10"/>
      <c r="F855" s="10"/>
      <c r="G855" s="10"/>
      <c r="H855" s="10"/>
      <c r="I855" s="10"/>
    </row>
    <row r="856" spans="3:9" x14ac:dyDescent="0.35">
      <c r="C856" s="10"/>
      <c r="D856" s="10"/>
      <c r="E856" s="10"/>
      <c r="F856" s="10"/>
      <c r="G856" s="10"/>
      <c r="H856" s="10"/>
      <c r="I856" s="10"/>
    </row>
    <row r="857" spans="3:9" x14ac:dyDescent="0.35">
      <c r="C857" s="10"/>
      <c r="D857" s="10"/>
      <c r="E857" s="10"/>
      <c r="F857" s="10"/>
      <c r="G857" s="10"/>
      <c r="H857" s="10"/>
      <c r="I857" s="10"/>
    </row>
    <row r="858" spans="3:9" x14ac:dyDescent="0.35">
      <c r="C858" s="10"/>
      <c r="D858" s="10"/>
      <c r="E858" s="10"/>
      <c r="F858" s="10"/>
      <c r="G858" s="10"/>
      <c r="H858" s="10"/>
      <c r="I858" s="10"/>
    </row>
    <row r="859" spans="3:9" x14ac:dyDescent="0.35">
      <c r="C859" s="10"/>
      <c r="D859" s="10"/>
      <c r="E859" s="10"/>
      <c r="F859" s="10"/>
      <c r="G859" s="10"/>
      <c r="H859" s="10"/>
      <c r="I859" s="10"/>
    </row>
    <row r="860" spans="3:9" x14ac:dyDescent="0.35">
      <c r="C860" s="10"/>
      <c r="D860" s="10"/>
      <c r="E860" s="10"/>
      <c r="F860" s="10"/>
      <c r="G860" s="10"/>
      <c r="H860" s="10"/>
      <c r="I860" s="10"/>
    </row>
    <row r="861" spans="3:9" x14ac:dyDescent="0.35">
      <c r="C861" s="10"/>
      <c r="D861" s="10"/>
      <c r="E861" s="10"/>
      <c r="F861" s="10"/>
      <c r="G861" s="10"/>
      <c r="H861" s="10"/>
      <c r="I861" s="10"/>
    </row>
    <row r="862" spans="3:9" x14ac:dyDescent="0.35">
      <c r="C862" s="10"/>
      <c r="D862" s="10"/>
      <c r="E862" s="10"/>
      <c r="F862" s="10"/>
      <c r="G862" s="10"/>
      <c r="H862" s="10"/>
      <c r="I862" s="10"/>
    </row>
    <row r="863" spans="3:9" x14ac:dyDescent="0.35">
      <c r="C863" s="10"/>
      <c r="D863" s="10"/>
      <c r="E863" s="10"/>
      <c r="F863" s="10"/>
      <c r="G863" s="10"/>
      <c r="H863" s="10"/>
      <c r="I863" s="10"/>
    </row>
    <row r="864" spans="3:9" x14ac:dyDescent="0.35">
      <c r="C864" s="10"/>
      <c r="D864" s="10"/>
      <c r="E864" s="10"/>
      <c r="F864" s="10"/>
      <c r="G864" s="10"/>
      <c r="H864" s="10"/>
      <c r="I864" s="10"/>
    </row>
    <row r="865" spans="3:9" x14ac:dyDescent="0.35">
      <c r="C865" s="10"/>
      <c r="D865" s="10"/>
      <c r="E865" s="10"/>
      <c r="F865" s="10"/>
      <c r="G865" s="10"/>
      <c r="H865" s="10"/>
      <c r="I865" s="10"/>
    </row>
    <row r="866" spans="3:9" x14ac:dyDescent="0.35">
      <c r="C866" s="10"/>
      <c r="D866" s="10"/>
      <c r="E866" s="10"/>
      <c r="F866" s="10"/>
      <c r="G866" s="10"/>
      <c r="H866" s="10"/>
      <c r="I866" s="10"/>
    </row>
    <row r="867" spans="3:9" x14ac:dyDescent="0.35">
      <c r="C867" s="10"/>
      <c r="D867" s="10"/>
      <c r="E867" s="10"/>
      <c r="F867" s="10"/>
      <c r="G867" s="10"/>
      <c r="H867" s="10"/>
      <c r="I867" s="10"/>
    </row>
    <row r="868" spans="3:9" x14ac:dyDescent="0.35">
      <c r="C868" s="10"/>
      <c r="D868" s="10"/>
      <c r="E868" s="10"/>
      <c r="F868" s="10"/>
      <c r="G868" s="10"/>
      <c r="H868" s="10"/>
      <c r="I868" s="10"/>
    </row>
    <row r="869" spans="3:9" x14ac:dyDescent="0.35">
      <c r="C869" s="10"/>
      <c r="D869" s="10"/>
      <c r="E869" s="10"/>
      <c r="F869" s="10"/>
      <c r="G869" s="10"/>
      <c r="H869" s="10"/>
      <c r="I869" s="10"/>
    </row>
    <row r="870" spans="3:9" x14ac:dyDescent="0.35">
      <c r="C870" s="10"/>
      <c r="D870" s="10"/>
      <c r="E870" s="10"/>
      <c r="F870" s="10"/>
      <c r="G870" s="10"/>
      <c r="H870" s="10"/>
      <c r="I870" s="10"/>
    </row>
    <row r="871" spans="3:9" x14ac:dyDescent="0.35">
      <c r="C871" s="10"/>
      <c r="D871" s="10"/>
      <c r="E871" s="10"/>
      <c r="F871" s="10"/>
      <c r="G871" s="10"/>
      <c r="H871" s="10"/>
      <c r="I871" s="10"/>
    </row>
    <row r="872" spans="3:9" x14ac:dyDescent="0.35">
      <c r="C872" s="10"/>
      <c r="D872" s="10"/>
      <c r="E872" s="10"/>
      <c r="F872" s="10"/>
      <c r="G872" s="10"/>
      <c r="H872" s="10"/>
      <c r="I872" s="10"/>
    </row>
    <row r="873" spans="3:9" x14ac:dyDescent="0.35">
      <c r="C873" s="10"/>
      <c r="D873" s="10"/>
      <c r="E873" s="10"/>
      <c r="F873" s="10"/>
      <c r="G873" s="10"/>
      <c r="H873" s="10"/>
      <c r="I873" s="10"/>
    </row>
    <row r="874" spans="3:9" x14ac:dyDescent="0.35">
      <c r="C874" s="10"/>
      <c r="D874" s="10"/>
      <c r="E874" s="10"/>
      <c r="F874" s="10"/>
      <c r="G874" s="10"/>
      <c r="H874" s="10"/>
      <c r="I874" s="10"/>
    </row>
    <row r="875" spans="3:9" x14ac:dyDescent="0.35">
      <c r="C875" s="10"/>
      <c r="D875" s="10"/>
      <c r="E875" s="10"/>
      <c r="F875" s="10"/>
      <c r="G875" s="10"/>
      <c r="H875" s="10"/>
      <c r="I875" s="10"/>
    </row>
    <row r="876" spans="3:9" x14ac:dyDescent="0.35">
      <c r="C876" s="10"/>
      <c r="D876" s="10"/>
      <c r="E876" s="10"/>
      <c r="F876" s="10"/>
      <c r="G876" s="10"/>
      <c r="H876" s="10"/>
      <c r="I876" s="10"/>
    </row>
    <row r="877" spans="3:9" x14ac:dyDescent="0.35">
      <c r="C877" s="10"/>
      <c r="D877" s="10"/>
      <c r="E877" s="10"/>
      <c r="F877" s="10"/>
      <c r="G877" s="10"/>
      <c r="H877" s="10"/>
      <c r="I877" s="10"/>
    </row>
    <row r="878" spans="3:9" x14ac:dyDescent="0.35">
      <c r="C878" s="10"/>
      <c r="D878" s="10"/>
      <c r="E878" s="10"/>
      <c r="F878" s="10"/>
      <c r="G878" s="10"/>
      <c r="H878" s="10"/>
      <c r="I878" s="10"/>
    </row>
    <row r="879" spans="3:9" x14ac:dyDescent="0.35">
      <c r="C879" s="10"/>
      <c r="D879" s="10"/>
      <c r="E879" s="10"/>
      <c r="F879" s="10"/>
      <c r="G879" s="10"/>
      <c r="H879" s="10"/>
      <c r="I879" s="10"/>
    </row>
    <row r="880" spans="3:9" x14ac:dyDescent="0.35">
      <c r="C880" s="10"/>
      <c r="D880" s="10"/>
      <c r="E880" s="10"/>
      <c r="F880" s="10"/>
      <c r="G880" s="10"/>
      <c r="H880" s="10"/>
      <c r="I880" s="10"/>
    </row>
    <row r="881" spans="3:9" x14ac:dyDescent="0.35">
      <c r="C881" s="10"/>
      <c r="D881" s="10"/>
      <c r="E881" s="10"/>
      <c r="F881" s="10"/>
      <c r="G881" s="10"/>
      <c r="H881" s="10"/>
      <c r="I881" s="10"/>
    </row>
    <row r="882" spans="3:9" x14ac:dyDescent="0.35">
      <c r="C882" s="10"/>
      <c r="D882" s="10"/>
      <c r="E882" s="10"/>
      <c r="F882" s="10"/>
      <c r="G882" s="10"/>
      <c r="H882" s="10"/>
      <c r="I882" s="10"/>
    </row>
    <row r="883" spans="3:9" x14ac:dyDescent="0.35">
      <c r="C883" s="10"/>
      <c r="D883" s="10"/>
      <c r="E883" s="10"/>
      <c r="F883" s="10"/>
      <c r="G883" s="10"/>
      <c r="H883" s="10"/>
      <c r="I883" s="10"/>
    </row>
    <row r="884" spans="3:9" x14ac:dyDescent="0.35">
      <c r="C884" s="10"/>
      <c r="D884" s="10"/>
      <c r="E884" s="10"/>
      <c r="F884" s="10"/>
      <c r="G884" s="10"/>
      <c r="H884" s="10"/>
      <c r="I884" s="10"/>
    </row>
    <row r="885" spans="3:9" x14ac:dyDescent="0.35">
      <c r="C885" s="10"/>
      <c r="D885" s="10"/>
      <c r="E885" s="10"/>
      <c r="F885" s="10"/>
      <c r="G885" s="10"/>
      <c r="H885" s="10"/>
      <c r="I885" s="10"/>
    </row>
    <row r="886" spans="3:9" x14ac:dyDescent="0.35">
      <c r="C886" s="10"/>
      <c r="D886" s="10"/>
      <c r="E886" s="10"/>
      <c r="F886" s="10"/>
      <c r="G886" s="10"/>
      <c r="H886" s="10"/>
      <c r="I886" s="10"/>
    </row>
    <row r="887" spans="3:9" x14ac:dyDescent="0.35">
      <c r="C887" s="10"/>
      <c r="D887" s="10"/>
      <c r="E887" s="10"/>
      <c r="F887" s="10"/>
      <c r="G887" s="10"/>
      <c r="H887" s="10"/>
      <c r="I887" s="10"/>
    </row>
    <row r="888" spans="3:9" x14ac:dyDescent="0.35">
      <c r="C888" s="10"/>
      <c r="D888" s="10"/>
      <c r="E888" s="10"/>
      <c r="F888" s="10"/>
      <c r="G888" s="10"/>
      <c r="H888" s="10"/>
      <c r="I888" s="10"/>
    </row>
    <row r="889" spans="3:9" x14ac:dyDescent="0.35">
      <c r="C889" s="10"/>
      <c r="D889" s="10"/>
      <c r="E889" s="10"/>
      <c r="F889" s="10"/>
      <c r="G889" s="10"/>
      <c r="H889" s="10"/>
      <c r="I889" s="10"/>
    </row>
    <row r="890" spans="3:9" x14ac:dyDescent="0.35">
      <c r="C890" s="10"/>
      <c r="D890" s="10"/>
      <c r="E890" s="10"/>
      <c r="F890" s="10"/>
      <c r="G890" s="10"/>
      <c r="H890" s="10"/>
      <c r="I890" s="10"/>
    </row>
    <row r="891" spans="3:9" x14ac:dyDescent="0.35">
      <c r="C891" s="10"/>
      <c r="D891" s="10"/>
      <c r="E891" s="10"/>
      <c r="F891" s="10"/>
      <c r="G891" s="10"/>
      <c r="H891" s="10"/>
      <c r="I891" s="10"/>
    </row>
    <row r="892" spans="3:9" x14ac:dyDescent="0.35">
      <c r="C892" s="10"/>
      <c r="D892" s="10"/>
      <c r="E892" s="10"/>
      <c r="F892" s="10"/>
      <c r="G892" s="10"/>
      <c r="H892" s="10"/>
      <c r="I892" s="10"/>
    </row>
    <row r="893" spans="3:9" x14ac:dyDescent="0.35">
      <c r="C893" s="10"/>
      <c r="D893" s="10"/>
      <c r="E893" s="10"/>
      <c r="F893" s="10"/>
      <c r="G893" s="10"/>
      <c r="H893" s="10"/>
      <c r="I893" s="10"/>
    </row>
    <row r="894" spans="3:9" x14ac:dyDescent="0.35">
      <c r="C894" s="10"/>
      <c r="D894" s="10"/>
      <c r="E894" s="10"/>
      <c r="F894" s="10"/>
      <c r="G894" s="10"/>
      <c r="H894" s="10"/>
      <c r="I894" s="10"/>
    </row>
    <row r="895" spans="3:9" x14ac:dyDescent="0.35">
      <c r="C895" s="10"/>
      <c r="D895" s="10"/>
      <c r="E895" s="10"/>
      <c r="F895" s="10"/>
      <c r="G895" s="10"/>
      <c r="H895" s="10"/>
      <c r="I895" s="10"/>
    </row>
    <row r="896" spans="3:9" x14ac:dyDescent="0.35">
      <c r="C896" s="10"/>
      <c r="D896" s="10"/>
      <c r="E896" s="10"/>
      <c r="F896" s="10"/>
      <c r="G896" s="10"/>
      <c r="H896" s="10"/>
      <c r="I896" s="10"/>
    </row>
    <row r="897" spans="3:9" x14ac:dyDescent="0.35">
      <c r="C897" s="10"/>
      <c r="D897" s="10"/>
      <c r="E897" s="10"/>
      <c r="F897" s="10"/>
      <c r="G897" s="10"/>
      <c r="H897" s="10"/>
      <c r="I897" s="10"/>
    </row>
    <row r="898" spans="3:9" x14ac:dyDescent="0.35">
      <c r="C898" s="10"/>
      <c r="D898" s="10"/>
      <c r="E898" s="10"/>
      <c r="F898" s="10"/>
      <c r="G898" s="10"/>
      <c r="H898" s="10"/>
      <c r="I898" s="10"/>
    </row>
    <row r="899" spans="3:9" x14ac:dyDescent="0.35">
      <c r="C899" s="10"/>
      <c r="D899" s="10"/>
      <c r="E899" s="10"/>
      <c r="F899" s="10"/>
      <c r="G899" s="10"/>
      <c r="H899" s="10"/>
      <c r="I899" s="10"/>
    </row>
    <row r="900" spans="3:9" x14ac:dyDescent="0.35">
      <c r="C900" s="10"/>
      <c r="D900" s="10"/>
      <c r="E900" s="10"/>
      <c r="F900" s="10"/>
      <c r="G900" s="10"/>
      <c r="H900" s="10"/>
      <c r="I900" s="10"/>
    </row>
    <row r="901" spans="3:9" x14ac:dyDescent="0.35">
      <c r="C901" s="10"/>
      <c r="D901" s="10"/>
      <c r="E901" s="10"/>
      <c r="F901" s="10"/>
      <c r="G901" s="10"/>
      <c r="H901" s="10"/>
      <c r="I901" s="10"/>
    </row>
    <row r="902" spans="3:9" x14ac:dyDescent="0.35">
      <c r="C902" s="10"/>
      <c r="D902" s="10"/>
      <c r="E902" s="10"/>
      <c r="F902" s="10"/>
      <c r="G902" s="10"/>
      <c r="H902" s="10"/>
      <c r="I902" s="10"/>
    </row>
    <row r="903" spans="3:9" x14ac:dyDescent="0.35">
      <c r="C903" s="10"/>
      <c r="D903" s="10"/>
      <c r="E903" s="10"/>
      <c r="F903" s="10"/>
      <c r="G903" s="10"/>
      <c r="H903" s="10"/>
      <c r="I903" s="10"/>
    </row>
    <row r="904" spans="3:9" x14ac:dyDescent="0.35">
      <c r="C904" s="10"/>
      <c r="D904" s="10"/>
      <c r="E904" s="10"/>
      <c r="F904" s="10"/>
      <c r="G904" s="10"/>
      <c r="H904" s="10"/>
      <c r="I904" s="10"/>
    </row>
    <row r="905" spans="3:9" x14ac:dyDescent="0.35">
      <c r="C905" s="10"/>
      <c r="D905" s="10"/>
      <c r="E905" s="10"/>
      <c r="F905" s="10"/>
      <c r="G905" s="10"/>
      <c r="H905" s="10"/>
      <c r="I905" s="10"/>
    </row>
    <row r="906" spans="3:9" x14ac:dyDescent="0.35">
      <c r="C906" s="10"/>
      <c r="D906" s="10"/>
      <c r="E906" s="10"/>
      <c r="F906" s="10"/>
      <c r="G906" s="10"/>
      <c r="H906" s="10"/>
      <c r="I906" s="10"/>
    </row>
    <row r="907" spans="3:9" x14ac:dyDescent="0.35">
      <c r="C907" s="10"/>
      <c r="D907" s="10"/>
      <c r="E907" s="10"/>
      <c r="F907" s="10"/>
      <c r="G907" s="10"/>
      <c r="H907" s="10"/>
      <c r="I907" s="10"/>
    </row>
    <row r="908" spans="3:9" x14ac:dyDescent="0.35">
      <c r="C908" s="10"/>
      <c r="D908" s="10"/>
      <c r="E908" s="10"/>
      <c r="F908" s="10"/>
      <c r="G908" s="10"/>
      <c r="H908" s="10"/>
      <c r="I908" s="10"/>
    </row>
    <row r="909" spans="3:9" x14ac:dyDescent="0.35">
      <c r="C909" s="10"/>
      <c r="D909" s="10"/>
      <c r="E909" s="10"/>
      <c r="F909" s="10"/>
      <c r="G909" s="10"/>
      <c r="H909" s="10"/>
      <c r="I909" s="10"/>
    </row>
    <row r="910" spans="3:9" x14ac:dyDescent="0.35">
      <c r="C910" s="10"/>
      <c r="D910" s="10"/>
      <c r="E910" s="10"/>
      <c r="F910" s="10"/>
      <c r="G910" s="10"/>
      <c r="H910" s="10"/>
      <c r="I910" s="10"/>
    </row>
    <row r="911" spans="3:9" x14ac:dyDescent="0.35">
      <c r="C911" s="10"/>
      <c r="D911" s="10"/>
      <c r="E911" s="10"/>
      <c r="F911" s="10"/>
      <c r="G911" s="10"/>
      <c r="H911" s="10"/>
      <c r="I911" s="10"/>
    </row>
    <row r="912" spans="3:9" x14ac:dyDescent="0.35">
      <c r="C912" s="10"/>
      <c r="D912" s="10"/>
      <c r="E912" s="10"/>
      <c r="F912" s="10"/>
      <c r="G912" s="10"/>
      <c r="H912" s="10"/>
      <c r="I912" s="10"/>
    </row>
    <row r="913" spans="3:9" x14ac:dyDescent="0.35">
      <c r="C913" s="10"/>
      <c r="D913" s="10"/>
      <c r="E913" s="10"/>
      <c r="F913" s="10"/>
      <c r="G913" s="10"/>
      <c r="H913" s="10"/>
      <c r="I913" s="10"/>
    </row>
    <row r="914" spans="3:9" x14ac:dyDescent="0.35">
      <c r="C914" s="10"/>
      <c r="D914" s="10"/>
      <c r="E914" s="10"/>
      <c r="F914" s="10"/>
      <c r="G914" s="10"/>
      <c r="H914" s="10"/>
      <c r="I914" s="10"/>
    </row>
    <row r="915" spans="3:9" x14ac:dyDescent="0.35">
      <c r="C915" s="10"/>
      <c r="D915" s="10"/>
      <c r="E915" s="10"/>
      <c r="F915" s="10"/>
      <c r="G915" s="10"/>
      <c r="H915" s="10"/>
      <c r="I915" s="10"/>
    </row>
    <row r="916" spans="3:9" x14ac:dyDescent="0.35">
      <c r="C916" s="10"/>
      <c r="D916" s="10"/>
      <c r="E916" s="10"/>
      <c r="F916" s="10"/>
      <c r="G916" s="10"/>
      <c r="H916" s="10"/>
      <c r="I916" s="10"/>
    </row>
    <row r="917" spans="3:9" x14ac:dyDescent="0.35">
      <c r="C917" s="10"/>
      <c r="D917" s="10"/>
      <c r="E917" s="10"/>
      <c r="F917" s="10"/>
      <c r="G917" s="10"/>
      <c r="H917" s="10"/>
      <c r="I917" s="10"/>
    </row>
    <row r="918" spans="3:9" x14ac:dyDescent="0.35">
      <c r="C918" s="10"/>
      <c r="D918" s="10"/>
      <c r="E918" s="10"/>
      <c r="F918" s="10"/>
      <c r="G918" s="10"/>
      <c r="H918" s="10"/>
      <c r="I918" s="10"/>
    </row>
    <row r="919" spans="3:9" x14ac:dyDescent="0.35">
      <c r="C919" s="10"/>
      <c r="D919" s="10"/>
      <c r="E919" s="10"/>
      <c r="F919" s="10"/>
      <c r="G919" s="10"/>
      <c r="H919" s="10"/>
      <c r="I919" s="10"/>
    </row>
    <row r="920" spans="3:9" x14ac:dyDescent="0.35">
      <c r="C920" s="10"/>
      <c r="D920" s="10"/>
      <c r="E920" s="10"/>
      <c r="F920" s="10"/>
      <c r="G920" s="10"/>
      <c r="H920" s="10"/>
      <c r="I920" s="10"/>
    </row>
    <row r="921" spans="3:9" x14ac:dyDescent="0.35">
      <c r="C921" s="10"/>
      <c r="D921" s="10"/>
      <c r="E921" s="10"/>
      <c r="F921" s="10"/>
      <c r="G921" s="10"/>
      <c r="H921" s="10"/>
      <c r="I921" s="10"/>
    </row>
    <row r="922" spans="3:9" x14ac:dyDescent="0.35">
      <c r="C922" s="10"/>
      <c r="D922" s="10"/>
      <c r="E922" s="10"/>
      <c r="F922" s="10"/>
      <c r="G922" s="10"/>
      <c r="H922" s="10"/>
      <c r="I922" s="10"/>
    </row>
    <row r="923" spans="3:9" x14ac:dyDescent="0.35">
      <c r="C923" s="10"/>
      <c r="D923" s="10"/>
      <c r="E923" s="10"/>
      <c r="F923" s="10"/>
      <c r="G923" s="10"/>
      <c r="H923" s="10"/>
      <c r="I923" s="10"/>
    </row>
    <row r="924" spans="3:9" x14ac:dyDescent="0.35">
      <c r="C924" s="10"/>
      <c r="D924" s="10"/>
      <c r="E924" s="10"/>
      <c r="F924" s="10"/>
      <c r="G924" s="10"/>
      <c r="H924" s="10"/>
      <c r="I924" s="10"/>
    </row>
    <row r="925" spans="3:9" x14ac:dyDescent="0.35">
      <c r="C925" s="10"/>
      <c r="D925" s="10"/>
      <c r="E925" s="10"/>
      <c r="F925" s="10"/>
      <c r="G925" s="10"/>
      <c r="H925" s="10"/>
      <c r="I925" s="10"/>
    </row>
    <row r="926" spans="3:9" x14ac:dyDescent="0.35">
      <c r="C926" s="10"/>
      <c r="D926" s="10"/>
      <c r="E926" s="10"/>
      <c r="F926" s="10"/>
      <c r="G926" s="10"/>
      <c r="H926" s="10"/>
      <c r="I926" s="10"/>
    </row>
    <row r="927" spans="3:9" x14ac:dyDescent="0.35">
      <c r="C927" s="10"/>
      <c r="D927" s="10"/>
      <c r="E927" s="10"/>
      <c r="F927" s="10"/>
      <c r="G927" s="10"/>
      <c r="H927" s="10"/>
      <c r="I927" s="10"/>
    </row>
    <row r="928" spans="3:9" x14ac:dyDescent="0.35">
      <c r="C928" s="10"/>
      <c r="D928" s="10"/>
      <c r="E928" s="10"/>
      <c r="F928" s="10"/>
      <c r="G928" s="10"/>
      <c r="H928" s="10"/>
      <c r="I928" s="10"/>
    </row>
    <row r="929" spans="3:9" x14ac:dyDescent="0.35">
      <c r="C929" s="10"/>
      <c r="D929" s="10"/>
      <c r="E929" s="10"/>
      <c r="F929" s="10"/>
      <c r="G929" s="10"/>
      <c r="H929" s="10"/>
      <c r="I929" s="10"/>
    </row>
    <row r="930" spans="3:9" x14ac:dyDescent="0.35">
      <c r="C930" s="10"/>
      <c r="D930" s="10"/>
      <c r="E930" s="10"/>
      <c r="F930" s="10"/>
      <c r="G930" s="10"/>
      <c r="H930" s="10"/>
      <c r="I930" s="10"/>
    </row>
    <row r="931" spans="3:9" x14ac:dyDescent="0.35">
      <c r="C931" s="10"/>
      <c r="D931" s="10"/>
      <c r="E931" s="10"/>
      <c r="F931" s="10"/>
      <c r="G931" s="10"/>
      <c r="H931" s="10"/>
      <c r="I931" s="10"/>
    </row>
    <row r="932" spans="3:9" x14ac:dyDescent="0.35">
      <c r="C932" s="10"/>
      <c r="D932" s="10"/>
      <c r="E932" s="10"/>
      <c r="F932" s="10"/>
      <c r="G932" s="10"/>
      <c r="H932" s="10"/>
      <c r="I932" s="10"/>
    </row>
    <row r="933" spans="3:9" x14ac:dyDescent="0.35">
      <c r="C933" s="10"/>
      <c r="D933" s="10"/>
      <c r="E933" s="10"/>
      <c r="F933" s="10"/>
      <c r="G933" s="10"/>
      <c r="H933" s="10"/>
      <c r="I933" s="10"/>
    </row>
    <row r="934" spans="3:9" x14ac:dyDescent="0.35">
      <c r="C934" s="10"/>
      <c r="D934" s="10"/>
      <c r="E934" s="10"/>
      <c r="F934" s="10"/>
      <c r="G934" s="10"/>
      <c r="H934" s="10"/>
      <c r="I934" s="10"/>
    </row>
    <row r="935" spans="3:9" x14ac:dyDescent="0.35">
      <c r="C935" s="10"/>
      <c r="D935" s="10"/>
      <c r="E935" s="10"/>
      <c r="F935" s="10"/>
      <c r="G935" s="10"/>
      <c r="H935" s="10"/>
      <c r="I935" s="10"/>
    </row>
    <row r="936" spans="3:9" x14ac:dyDescent="0.35">
      <c r="C936" s="10"/>
      <c r="D936" s="10"/>
      <c r="E936" s="10"/>
      <c r="F936" s="10"/>
      <c r="G936" s="10"/>
      <c r="H936" s="10"/>
      <c r="I936" s="10"/>
    </row>
    <row r="937" spans="3:9" x14ac:dyDescent="0.35">
      <c r="C937" s="10"/>
      <c r="D937" s="10"/>
      <c r="E937" s="10"/>
      <c r="F937" s="10"/>
      <c r="G937" s="10"/>
      <c r="H937" s="10"/>
      <c r="I937" s="10"/>
    </row>
    <row r="938" spans="3:9" x14ac:dyDescent="0.35">
      <c r="C938" s="10"/>
      <c r="D938" s="10"/>
      <c r="E938" s="10"/>
      <c r="F938" s="10"/>
      <c r="G938" s="10"/>
      <c r="H938" s="10"/>
      <c r="I938" s="10"/>
    </row>
    <row r="939" spans="3:9" x14ac:dyDescent="0.35">
      <c r="C939" s="10"/>
      <c r="D939" s="10"/>
      <c r="E939" s="10"/>
      <c r="F939" s="10"/>
      <c r="G939" s="10"/>
      <c r="H939" s="10"/>
      <c r="I939" s="10"/>
    </row>
    <row r="940" spans="3:9" x14ac:dyDescent="0.35">
      <c r="C940" s="10"/>
      <c r="D940" s="10"/>
      <c r="E940" s="10"/>
      <c r="F940" s="10"/>
      <c r="G940" s="10"/>
      <c r="H940" s="10"/>
      <c r="I940" s="10"/>
    </row>
    <row r="941" spans="3:9" x14ac:dyDescent="0.35">
      <c r="C941" s="10"/>
      <c r="D941" s="10"/>
      <c r="E941" s="10"/>
      <c r="F941" s="10"/>
      <c r="G941" s="10"/>
      <c r="H941" s="10"/>
      <c r="I941" s="10"/>
    </row>
    <row r="942" spans="3:9" x14ac:dyDescent="0.35">
      <c r="C942" s="10"/>
      <c r="D942" s="10"/>
      <c r="E942" s="10"/>
      <c r="F942" s="10"/>
      <c r="G942" s="10"/>
      <c r="H942" s="10"/>
      <c r="I942" s="10"/>
    </row>
    <row r="943" spans="3:9" x14ac:dyDescent="0.35">
      <c r="C943" s="10"/>
      <c r="D943" s="10"/>
      <c r="E943" s="10"/>
      <c r="F943" s="10"/>
      <c r="G943" s="10"/>
      <c r="H943" s="10"/>
      <c r="I943" s="10"/>
    </row>
    <row r="944" spans="3:9" x14ac:dyDescent="0.35">
      <c r="C944" s="10"/>
      <c r="D944" s="10"/>
      <c r="E944" s="10"/>
      <c r="F944" s="10"/>
      <c r="G944" s="10"/>
      <c r="H944" s="10"/>
      <c r="I944" s="10"/>
    </row>
    <row r="945" spans="3:9" x14ac:dyDescent="0.35">
      <c r="C945" s="10"/>
      <c r="D945" s="10"/>
      <c r="E945" s="10"/>
      <c r="F945" s="10"/>
      <c r="G945" s="10"/>
      <c r="H945" s="10"/>
      <c r="I945" s="10"/>
    </row>
    <row r="946" spans="3:9" x14ac:dyDescent="0.35">
      <c r="C946" s="10"/>
      <c r="D946" s="10"/>
      <c r="E946" s="10"/>
      <c r="F946" s="10"/>
      <c r="G946" s="10"/>
      <c r="H946" s="10"/>
      <c r="I946" s="10"/>
    </row>
    <row r="947" spans="3:9" x14ac:dyDescent="0.35">
      <c r="C947" s="10"/>
      <c r="D947" s="10"/>
      <c r="E947" s="10"/>
      <c r="F947" s="10"/>
      <c r="G947" s="10"/>
      <c r="H947" s="10"/>
      <c r="I947" s="10"/>
    </row>
    <row r="948" spans="3:9" x14ac:dyDescent="0.35">
      <c r="C948" s="10"/>
      <c r="D948" s="10"/>
      <c r="E948" s="10"/>
      <c r="F948" s="10"/>
      <c r="G948" s="10"/>
      <c r="H948" s="10"/>
      <c r="I948" s="10"/>
    </row>
    <row r="949" spans="3:9" x14ac:dyDescent="0.35">
      <c r="C949" s="10"/>
      <c r="D949" s="10"/>
      <c r="E949" s="10"/>
      <c r="F949" s="10"/>
      <c r="G949" s="10"/>
      <c r="H949" s="10"/>
      <c r="I949" s="10"/>
    </row>
    <row r="950" spans="3:9" x14ac:dyDescent="0.35">
      <c r="C950" s="10"/>
      <c r="D950" s="10"/>
      <c r="E950" s="10"/>
      <c r="F950" s="10"/>
      <c r="G950" s="10"/>
      <c r="H950" s="10"/>
      <c r="I950" s="10"/>
    </row>
    <row r="951" spans="3:9" x14ac:dyDescent="0.35">
      <c r="C951" s="10"/>
      <c r="D951" s="10"/>
      <c r="E951" s="10"/>
      <c r="F951" s="10"/>
      <c r="G951" s="10"/>
      <c r="H951" s="10"/>
      <c r="I951" s="10"/>
    </row>
    <row r="952" spans="3:9" x14ac:dyDescent="0.35">
      <c r="C952" s="10"/>
      <c r="D952" s="10"/>
      <c r="E952" s="10"/>
      <c r="F952" s="10"/>
      <c r="G952" s="10"/>
      <c r="H952" s="10"/>
      <c r="I952" s="10"/>
    </row>
    <row r="953" spans="3:9" x14ac:dyDescent="0.35">
      <c r="C953" s="10"/>
      <c r="D953" s="10"/>
      <c r="E953" s="10"/>
      <c r="F953" s="10"/>
      <c r="G953" s="10"/>
      <c r="H953" s="10"/>
      <c r="I953" s="10"/>
    </row>
    <row r="954" spans="3:9" x14ac:dyDescent="0.35">
      <c r="C954" s="10"/>
      <c r="D954" s="10"/>
      <c r="E954" s="10"/>
      <c r="F954" s="10"/>
      <c r="G954" s="10"/>
      <c r="H954" s="10"/>
      <c r="I954" s="10"/>
    </row>
    <row r="955" spans="3:9" x14ac:dyDescent="0.35">
      <c r="C955" s="10"/>
      <c r="D955" s="10"/>
      <c r="E955" s="10"/>
      <c r="F955" s="10"/>
      <c r="G955" s="10"/>
      <c r="H955" s="10"/>
      <c r="I955" s="10"/>
    </row>
    <row r="956" spans="3:9" x14ac:dyDescent="0.35">
      <c r="C956" s="10"/>
      <c r="D956" s="10"/>
      <c r="E956" s="10"/>
      <c r="F956" s="10"/>
      <c r="G956" s="10"/>
      <c r="H956" s="10"/>
      <c r="I956" s="10"/>
    </row>
    <row r="957" spans="3:9" x14ac:dyDescent="0.35">
      <c r="C957" s="10"/>
      <c r="D957" s="10"/>
      <c r="E957" s="10"/>
      <c r="F957" s="10"/>
      <c r="G957" s="10"/>
      <c r="H957" s="10"/>
      <c r="I957" s="10"/>
    </row>
    <row r="958" spans="3:9" x14ac:dyDescent="0.35">
      <c r="C958" s="10"/>
      <c r="D958" s="10"/>
      <c r="E958" s="10"/>
      <c r="F958" s="10"/>
      <c r="G958" s="10"/>
      <c r="H958" s="10"/>
      <c r="I958" s="10"/>
    </row>
    <row r="959" spans="3:9" x14ac:dyDescent="0.35">
      <c r="C959" s="10"/>
      <c r="D959" s="10"/>
      <c r="E959" s="10"/>
      <c r="F959" s="10"/>
      <c r="G959" s="10"/>
      <c r="H959" s="10"/>
      <c r="I959" s="10"/>
    </row>
    <row r="960" spans="3:9" x14ac:dyDescent="0.35">
      <c r="C960" s="10"/>
      <c r="D960" s="10"/>
      <c r="E960" s="10"/>
      <c r="F960" s="10"/>
      <c r="G960" s="10"/>
      <c r="H960" s="10"/>
      <c r="I960" s="10"/>
    </row>
    <row r="961" spans="3:9" x14ac:dyDescent="0.35">
      <c r="C961" s="10"/>
      <c r="D961" s="10"/>
      <c r="E961" s="10"/>
      <c r="F961" s="10"/>
      <c r="G961" s="10"/>
      <c r="H961" s="10"/>
      <c r="I961" s="10"/>
    </row>
    <row r="962" spans="3:9" x14ac:dyDescent="0.35">
      <c r="C962" s="10"/>
      <c r="D962" s="10"/>
      <c r="E962" s="10"/>
      <c r="F962" s="10"/>
      <c r="G962" s="10"/>
      <c r="H962" s="10"/>
      <c r="I962" s="10"/>
    </row>
    <row r="963" spans="3:9" x14ac:dyDescent="0.35">
      <c r="C963" s="10"/>
      <c r="D963" s="10"/>
      <c r="E963" s="10"/>
      <c r="F963" s="10"/>
      <c r="G963" s="10"/>
      <c r="H963" s="10"/>
      <c r="I963" s="10"/>
    </row>
    <row r="964" spans="3:9" x14ac:dyDescent="0.35">
      <c r="C964" s="10"/>
      <c r="D964" s="10"/>
      <c r="E964" s="10"/>
      <c r="F964" s="10"/>
      <c r="G964" s="10"/>
      <c r="H964" s="10"/>
      <c r="I964" s="10"/>
    </row>
    <row r="965" spans="3:9" x14ac:dyDescent="0.35">
      <c r="C965" s="10"/>
      <c r="D965" s="10"/>
      <c r="E965" s="10"/>
      <c r="F965" s="10"/>
      <c r="G965" s="10"/>
      <c r="H965" s="10"/>
      <c r="I965" s="10"/>
    </row>
    <row r="966" spans="3:9" x14ac:dyDescent="0.35">
      <c r="C966" s="10"/>
      <c r="D966" s="10"/>
      <c r="E966" s="10"/>
      <c r="F966" s="10"/>
      <c r="G966" s="10"/>
      <c r="H966" s="10"/>
      <c r="I966" s="10"/>
    </row>
    <row r="967" spans="3:9" x14ac:dyDescent="0.35">
      <c r="C967" s="10"/>
      <c r="D967" s="10"/>
      <c r="E967" s="10"/>
      <c r="F967" s="10"/>
      <c r="G967" s="10"/>
      <c r="H967" s="10"/>
      <c r="I967" s="10"/>
    </row>
    <row r="968" spans="3:9" x14ac:dyDescent="0.35">
      <c r="C968" s="10"/>
      <c r="D968" s="10"/>
      <c r="E968" s="10"/>
      <c r="F968" s="10"/>
      <c r="G968" s="10"/>
      <c r="H968" s="10"/>
      <c r="I968" s="10"/>
    </row>
    <row r="969" spans="3:9" x14ac:dyDescent="0.35">
      <c r="C969" s="10"/>
      <c r="D969" s="10"/>
      <c r="E969" s="10"/>
      <c r="F969" s="10"/>
      <c r="G969" s="10"/>
      <c r="H969" s="10"/>
      <c r="I969" s="10"/>
    </row>
    <row r="970" spans="3:9" x14ac:dyDescent="0.35">
      <c r="C970" s="10"/>
      <c r="D970" s="10"/>
      <c r="E970" s="10"/>
      <c r="F970" s="10"/>
      <c r="G970" s="10"/>
      <c r="H970" s="10"/>
      <c r="I970" s="10"/>
    </row>
    <row r="971" spans="3:9" x14ac:dyDescent="0.35">
      <c r="C971" s="10"/>
      <c r="D971" s="10"/>
      <c r="E971" s="10"/>
      <c r="F971" s="10"/>
      <c r="G971" s="10"/>
      <c r="H971" s="10"/>
      <c r="I971" s="10"/>
    </row>
    <row r="972" spans="3:9" x14ac:dyDescent="0.35">
      <c r="C972" s="10"/>
      <c r="D972" s="10"/>
      <c r="E972" s="10"/>
      <c r="F972" s="10"/>
      <c r="G972" s="10"/>
      <c r="H972" s="10"/>
      <c r="I972" s="10"/>
    </row>
    <row r="973" spans="3:9" x14ac:dyDescent="0.35">
      <c r="C973" s="10"/>
      <c r="D973" s="10"/>
      <c r="E973" s="10"/>
      <c r="F973" s="10"/>
      <c r="G973" s="10"/>
      <c r="H973" s="10"/>
      <c r="I973" s="10"/>
    </row>
    <row r="974" spans="3:9" x14ac:dyDescent="0.35">
      <c r="C974" s="10"/>
      <c r="D974" s="10"/>
      <c r="E974" s="10"/>
      <c r="F974" s="10"/>
      <c r="G974" s="10"/>
      <c r="H974" s="10"/>
      <c r="I974" s="10"/>
    </row>
    <row r="975" spans="3:9" x14ac:dyDescent="0.35">
      <c r="C975" s="10"/>
      <c r="D975" s="10"/>
      <c r="E975" s="10"/>
      <c r="F975" s="10"/>
      <c r="G975" s="10"/>
      <c r="H975" s="10"/>
      <c r="I975" s="10"/>
    </row>
    <row r="976" spans="3:9" x14ac:dyDescent="0.35">
      <c r="C976" s="10"/>
      <c r="D976" s="10"/>
      <c r="E976" s="10"/>
      <c r="F976" s="10"/>
      <c r="G976" s="10"/>
      <c r="H976" s="10"/>
      <c r="I976" s="10"/>
    </row>
    <row r="977" spans="3:9" x14ac:dyDescent="0.35">
      <c r="C977" s="10"/>
      <c r="D977" s="10"/>
      <c r="E977" s="10"/>
      <c r="F977" s="10"/>
      <c r="G977" s="10"/>
      <c r="H977" s="10"/>
      <c r="I977" s="10"/>
    </row>
    <row r="978" spans="3:9" x14ac:dyDescent="0.35">
      <c r="C978" s="10"/>
      <c r="D978" s="10"/>
      <c r="E978" s="10"/>
      <c r="F978" s="10"/>
      <c r="G978" s="10"/>
      <c r="H978" s="10"/>
      <c r="I978" s="10"/>
    </row>
    <row r="979" spans="3:9" x14ac:dyDescent="0.35">
      <c r="C979" s="10"/>
      <c r="D979" s="10"/>
      <c r="E979" s="10"/>
      <c r="F979" s="10"/>
      <c r="G979" s="10"/>
      <c r="H979" s="10"/>
      <c r="I979" s="10"/>
    </row>
    <row r="980" spans="3:9" x14ac:dyDescent="0.35">
      <c r="C980" s="10"/>
      <c r="D980" s="10"/>
      <c r="E980" s="10"/>
      <c r="F980" s="10"/>
      <c r="G980" s="10"/>
      <c r="H980" s="10"/>
      <c r="I980" s="10"/>
    </row>
    <row r="981" spans="3:9" x14ac:dyDescent="0.35">
      <c r="C981" s="10"/>
      <c r="D981" s="10"/>
      <c r="E981" s="10"/>
      <c r="F981" s="10"/>
      <c r="G981" s="10"/>
      <c r="H981" s="10"/>
      <c r="I981" s="10"/>
    </row>
    <row r="982" spans="3:9" x14ac:dyDescent="0.35">
      <c r="C982" s="10"/>
      <c r="D982" s="10"/>
      <c r="E982" s="10"/>
      <c r="F982" s="10"/>
      <c r="G982" s="10"/>
      <c r="H982" s="10"/>
      <c r="I982" s="10"/>
    </row>
    <row r="983" spans="3:9" x14ac:dyDescent="0.35">
      <c r="C983" s="10"/>
      <c r="D983" s="10"/>
      <c r="E983" s="10"/>
      <c r="F983" s="10"/>
      <c r="G983" s="10"/>
      <c r="H983" s="10"/>
      <c r="I983" s="10"/>
    </row>
    <row r="984" spans="3:9" x14ac:dyDescent="0.35">
      <c r="C984" s="10"/>
      <c r="D984" s="10"/>
      <c r="E984" s="10"/>
      <c r="F984" s="10"/>
      <c r="G984" s="10"/>
      <c r="H984" s="10"/>
      <c r="I984" s="10"/>
    </row>
    <row r="985" spans="3:9" x14ac:dyDescent="0.35">
      <c r="C985" s="10"/>
      <c r="D985" s="10"/>
      <c r="E985" s="10"/>
      <c r="F985" s="10"/>
      <c r="G985" s="10"/>
      <c r="H985" s="10"/>
      <c r="I985" s="10"/>
    </row>
    <row r="986" spans="3:9" x14ac:dyDescent="0.35">
      <c r="C986" s="10"/>
      <c r="D986" s="10"/>
      <c r="E986" s="10"/>
      <c r="F986" s="10"/>
      <c r="G986" s="10"/>
      <c r="H986" s="10"/>
      <c r="I986" s="10"/>
    </row>
    <row r="987" spans="3:9" x14ac:dyDescent="0.35">
      <c r="C987" s="10"/>
      <c r="D987" s="10"/>
      <c r="E987" s="10"/>
      <c r="F987" s="10"/>
      <c r="G987" s="10"/>
      <c r="H987" s="10"/>
      <c r="I987" s="10"/>
    </row>
    <row r="988" spans="3:9" x14ac:dyDescent="0.35">
      <c r="C988" s="10"/>
      <c r="D988" s="10"/>
      <c r="E988" s="10"/>
      <c r="F988" s="10"/>
      <c r="G988" s="10"/>
      <c r="H988" s="10"/>
      <c r="I988" s="10"/>
    </row>
    <row r="989" spans="3:9" x14ac:dyDescent="0.35">
      <c r="C989" s="10"/>
      <c r="D989" s="10"/>
      <c r="E989" s="10"/>
      <c r="F989" s="10"/>
      <c r="G989" s="10"/>
      <c r="H989" s="10"/>
      <c r="I989" s="10"/>
    </row>
    <row r="990" spans="3:9" x14ac:dyDescent="0.35">
      <c r="C990" s="10"/>
      <c r="D990" s="10"/>
      <c r="E990" s="10"/>
      <c r="F990" s="10"/>
      <c r="G990" s="10"/>
      <c r="H990" s="10"/>
      <c r="I990" s="10"/>
    </row>
    <row r="991" spans="3:9" x14ac:dyDescent="0.35">
      <c r="C991" s="10"/>
      <c r="D991" s="10"/>
      <c r="E991" s="10"/>
      <c r="F991" s="10"/>
      <c r="G991" s="10"/>
      <c r="H991" s="10"/>
      <c r="I991" s="10"/>
    </row>
    <row r="992" spans="3:9" x14ac:dyDescent="0.35">
      <c r="C992" s="10"/>
      <c r="D992" s="10"/>
      <c r="E992" s="10"/>
      <c r="F992" s="10"/>
      <c r="G992" s="10"/>
      <c r="H992" s="10"/>
      <c r="I992" s="10"/>
    </row>
    <row r="993" spans="3:9" x14ac:dyDescent="0.35">
      <c r="C993" s="10"/>
      <c r="D993" s="10"/>
      <c r="E993" s="10"/>
      <c r="F993" s="10"/>
      <c r="G993" s="10"/>
      <c r="H993" s="10"/>
      <c r="I993" s="10"/>
    </row>
    <row r="994" spans="3:9" x14ac:dyDescent="0.35">
      <c r="C994" s="10"/>
      <c r="D994" s="10"/>
      <c r="E994" s="10"/>
      <c r="F994" s="10"/>
      <c r="G994" s="10"/>
      <c r="H994" s="10"/>
      <c r="I994" s="10"/>
    </row>
    <row r="995" spans="3:9" x14ac:dyDescent="0.35">
      <c r="C995" s="10"/>
      <c r="D995" s="10"/>
      <c r="E995" s="10"/>
      <c r="F995" s="10"/>
      <c r="G995" s="10"/>
      <c r="H995" s="10"/>
      <c r="I995" s="10"/>
    </row>
    <row r="996" spans="3:9" x14ac:dyDescent="0.35">
      <c r="C996" s="10"/>
      <c r="D996" s="10"/>
      <c r="E996" s="10"/>
      <c r="F996" s="10"/>
      <c r="G996" s="10"/>
      <c r="H996" s="10"/>
      <c r="I996" s="10"/>
    </row>
    <row r="997" spans="3:9" x14ac:dyDescent="0.35">
      <c r="C997" s="10"/>
      <c r="D997" s="10"/>
      <c r="E997" s="10"/>
      <c r="F997" s="10"/>
      <c r="G997" s="10"/>
      <c r="H997" s="10"/>
      <c r="I997" s="10"/>
    </row>
    <row r="998" spans="3:9" x14ac:dyDescent="0.35">
      <c r="C998" s="10"/>
      <c r="D998" s="10"/>
      <c r="E998" s="10"/>
      <c r="F998" s="10"/>
      <c r="G998" s="10"/>
      <c r="H998" s="10"/>
      <c r="I998" s="10"/>
    </row>
    <row r="999" spans="3:9" x14ac:dyDescent="0.35">
      <c r="C999" s="10"/>
      <c r="D999" s="10"/>
      <c r="E999" s="10"/>
      <c r="F999" s="10"/>
      <c r="G999" s="10"/>
      <c r="H999" s="10"/>
      <c r="I999" s="10"/>
    </row>
    <row r="1000" spans="3:9" x14ac:dyDescent="0.35">
      <c r="C1000" s="10"/>
      <c r="D1000" s="10"/>
      <c r="E1000" s="10"/>
      <c r="F1000" s="10"/>
      <c r="G1000" s="10"/>
      <c r="H1000" s="10"/>
      <c r="I1000" s="10"/>
    </row>
    <row r="1001" spans="3:9" x14ac:dyDescent="0.35">
      <c r="C1001" s="10"/>
      <c r="D1001" s="10"/>
      <c r="E1001" s="10"/>
      <c r="F1001" s="10"/>
      <c r="G1001" s="10"/>
      <c r="H1001" s="10"/>
      <c r="I1001" s="10"/>
    </row>
    <row r="1002" spans="3:9" x14ac:dyDescent="0.35">
      <c r="C1002" s="10"/>
      <c r="D1002" s="10"/>
      <c r="E1002" s="10"/>
      <c r="F1002" s="10"/>
      <c r="G1002" s="10"/>
      <c r="H1002" s="10"/>
      <c r="I1002" s="10"/>
    </row>
    <row r="1003" spans="3:9" x14ac:dyDescent="0.35">
      <c r="C1003" s="10"/>
      <c r="D1003" s="10"/>
      <c r="E1003" s="10"/>
      <c r="F1003" s="10"/>
      <c r="G1003" s="10"/>
      <c r="H1003" s="10"/>
      <c r="I1003" s="10"/>
    </row>
    <row r="1004" spans="3:9" x14ac:dyDescent="0.35">
      <c r="C1004" s="10"/>
      <c r="D1004" s="10"/>
      <c r="E1004" s="10"/>
      <c r="F1004" s="10"/>
      <c r="G1004" s="10"/>
      <c r="H1004" s="10"/>
      <c r="I1004" s="10"/>
    </row>
    <row r="1005" spans="3:9" x14ac:dyDescent="0.35">
      <c r="C1005" s="10"/>
      <c r="D1005" s="10"/>
      <c r="E1005" s="10"/>
      <c r="F1005" s="10"/>
      <c r="G1005" s="10"/>
      <c r="H1005" s="10"/>
      <c r="I1005" s="10"/>
    </row>
    <row r="1006" spans="3:9" x14ac:dyDescent="0.35">
      <c r="C1006" s="10"/>
      <c r="D1006" s="10"/>
      <c r="E1006" s="10"/>
      <c r="F1006" s="10"/>
      <c r="G1006" s="10"/>
      <c r="H1006" s="10"/>
      <c r="I1006" s="10"/>
    </row>
    <row r="1007" spans="3:9" x14ac:dyDescent="0.35">
      <c r="C1007" s="10"/>
      <c r="D1007" s="10"/>
      <c r="E1007" s="10"/>
      <c r="F1007" s="10"/>
      <c r="G1007" s="10"/>
      <c r="H1007" s="10"/>
      <c r="I1007" s="10"/>
    </row>
    <row r="1008" spans="3:9" x14ac:dyDescent="0.35">
      <c r="C1008" s="10"/>
      <c r="D1008" s="10"/>
      <c r="E1008" s="10"/>
      <c r="F1008" s="10"/>
      <c r="G1008" s="10"/>
      <c r="H1008" s="10"/>
      <c r="I1008" s="10"/>
    </row>
    <row r="1009" spans="3:9" x14ac:dyDescent="0.35">
      <c r="C1009" s="10"/>
      <c r="D1009" s="10"/>
      <c r="E1009" s="10"/>
      <c r="F1009" s="10"/>
      <c r="G1009" s="10"/>
      <c r="H1009" s="10"/>
      <c r="I1009" s="10"/>
    </row>
    <row r="1010" spans="3:9" x14ac:dyDescent="0.35">
      <c r="C1010" s="10"/>
      <c r="D1010" s="10"/>
      <c r="E1010" s="10"/>
      <c r="F1010" s="10"/>
      <c r="G1010" s="10"/>
      <c r="H1010" s="10"/>
      <c r="I1010" s="10"/>
    </row>
    <row r="1011" spans="3:9" x14ac:dyDescent="0.35">
      <c r="C1011" s="10"/>
      <c r="D1011" s="10"/>
      <c r="E1011" s="10"/>
      <c r="F1011" s="10"/>
      <c r="G1011" s="10"/>
      <c r="H1011" s="10"/>
      <c r="I1011" s="10"/>
    </row>
    <row r="1012" spans="3:9" x14ac:dyDescent="0.35">
      <c r="C1012" s="10"/>
      <c r="D1012" s="10"/>
      <c r="E1012" s="10"/>
      <c r="F1012" s="10"/>
      <c r="G1012" s="10"/>
      <c r="H1012" s="10"/>
      <c r="I1012" s="10"/>
    </row>
    <row r="1013" spans="3:9" x14ac:dyDescent="0.35">
      <c r="C1013" s="10"/>
      <c r="D1013" s="10"/>
      <c r="E1013" s="10"/>
      <c r="F1013" s="10"/>
      <c r="G1013" s="10"/>
      <c r="H1013" s="10"/>
      <c r="I1013" s="10"/>
    </row>
    <row r="1014" spans="3:9" x14ac:dyDescent="0.35">
      <c r="C1014" s="10"/>
      <c r="D1014" s="10"/>
      <c r="E1014" s="10"/>
      <c r="F1014" s="10"/>
      <c r="G1014" s="10"/>
      <c r="H1014" s="10"/>
      <c r="I1014" s="10"/>
    </row>
    <row r="1015" spans="3:9" x14ac:dyDescent="0.35">
      <c r="C1015" s="10"/>
      <c r="D1015" s="10"/>
      <c r="E1015" s="10"/>
      <c r="F1015" s="10"/>
      <c r="G1015" s="10"/>
      <c r="H1015" s="10"/>
      <c r="I1015" s="10"/>
    </row>
    <row r="1016" spans="3:9" x14ac:dyDescent="0.35">
      <c r="C1016" s="10"/>
      <c r="D1016" s="10"/>
      <c r="E1016" s="10"/>
      <c r="F1016" s="10"/>
      <c r="G1016" s="10"/>
      <c r="H1016" s="10"/>
      <c r="I1016" s="10"/>
    </row>
    <row r="1017" spans="3:9" x14ac:dyDescent="0.35">
      <c r="C1017" s="10"/>
      <c r="D1017" s="10"/>
      <c r="E1017" s="10"/>
      <c r="F1017" s="10"/>
      <c r="G1017" s="10"/>
      <c r="H1017" s="10"/>
      <c r="I1017" s="10"/>
    </row>
    <row r="1018" spans="3:9" x14ac:dyDescent="0.35">
      <c r="C1018" s="10"/>
      <c r="D1018" s="10"/>
      <c r="E1018" s="10"/>
      <c r="F1018" s="10"/>
      <c r="G1018" s="10"/>
      <c r="H1018" s="10"/>
      <c r="I1018" s="10"/>
    </row>
    <row r="1019" spans="3:9" x14ac:dyDescent="0.35">
      <c r="C1019" s="10"/>
      <c r="D1019" s="10"/>
      <c r="E1019" s="10"/>
      <c r="F1019" s="10"/>
      <c r="G1019" s="10"/>
      <c r="H1019" s="10"/>
      <c r="I1019" s="10"/>
    </row>
    <row r="1020" spans="3:9" x14ac:dyDescent="0.35">
      <c r="C1020" s="10"/>
      <c r="D1020" s="10"/>
      <c r="E1020" s="10"/>
      <c r="F1020" s="10"/>
      <c r="G1020" s="10"/>
      <c r="H1020" s="10"/>
      <c r="I1020" s="10"/>
    </row>
    <row r="1021" spans="3:9" x14ac:dyDescent="0.35">
      <c r="C1021" s="10"/>
      <c r="D1021" s="10"/>
      <c r="E1021" s="10"/>
      <c r="F1021" s="10"/>
      <c r="G1021" s="10"/>
      <c r="H1021" s="10"/>
      <c r="I1021" s="10"/>
    </row>
    <row r="1022" spans="3:9" x14ac:dyDescent="0.35">
      <c r="C1022" s="10"/>
      <c r="D1022" s="10"/>
      <c r="E1022" s="10"/>
      <c r="F1022" s="10"/>
      <c r="G1022" s="10"/>
      <c r="H1022" s="10"/>
      <c r="I1022" s="10"/>
    </row>
    <row r="1023" spans="3:9" x14ac:dyDescent="0.35">
      <c r="C1023" s="10"/>
      <c r="D1023" s="10"/>
      <c r="E1023" s="10"/>
      <c r="F1023" s="10"/>
      <c r="G1023" s="10"/>
      <c r="H1023" s="10"/>
      <c r="I1023" s="10"/>
    </row>
    <row r="1024" spans="3:9" x14ac:dyDescent="0.35">
      <c r="C1024" s="10"/>
      <c r="D1024" s="10"/>
      <c r="E1024" s="10"/>
      <c r="F1024" s="10"/>
      <c r="G1024" s="10"/>
      <c r="H1024" s="10"/>
      <c r="I1024" s="10"/>
    </row>
    <row r="1025" spans="3:9" x14ac:dyDescent="0.35">
      <c r="C1025" s="10"/>
      <c r="D1025" s="10"/>
      <c r="E1025" s="10"/>
      <c r="F1025" s="10"/>
      <c r="G1025" s="10"/>
      <c r="H1025" s="10"/>
      <c r="I1025" s="10"/>
    </row>
    <row r="1026" spans="3:9" x14ac:dyDescent="0.35">
      <c r="C1026" s="10"/>
      <c r="D1026" s="10"/>
      <c r="E1026" s="10"/>
      <c r="F1026" s="10"/>
      <c r="G1026" s="10"/>
      <c r="H1026" s="10"/>
      <c r="I1026" s="10"/>
    </row>
    <row r="1027" spans="3:9" x14ac:dyDescent="0.35">
      <c r="C1027" s="10"/>
      <c r="D1027" s="10"/>
      <c r="E1027" s="10"/>
      <c r="F1027" s="10"/>
      <c r="G1027" s="10"/>
      <c r="H1027" s="10"/>
      <c r="I1027" s="10"/>
    </row>
    <row r="1028" spans="3:9" x14ac:dyDescent="0.35">
      <c r="C1028" s="10"/>
      <c r="D1028" s="10"/>
      <c r="E1028" s="10"/>
      <c r="F1028" s="10"/>
      <c r="G1028" s="10"/>
      <c r="H1028" s="10"/>
      <c r="I1028" s="10"/>
    </row>
    <row r="1029" spans="3:9" x14ac:dyDescent="0.35">
      <c r="C1029" s="10"/>
      <c r="D1029" s="10"/>
      <c r="E1029" s="10"/>
      <c r="F1029" s="10"/>
      <c r="G1029" s="10"/>
      <c r="H1029" s="10"/>
      <c r="I1029" s="10"/>
    </row>
    <row r="1030" spans="3:9" x14ac:dyDescent="0.35">
      <c r="C1030" s="10"/>
      <c r="D1030" s="10"/>
      <c r="E1030" s="10"/>
      <c r="F1030" s="10"/>
      <c r="G1030" s="10"/>
      <c r="H1030" s="10"/>
      <c r="I1030" s="10"/>
    </row>
    <row r="1031" spans="3:9" x14ac:dyDescent="0.35">
      <c r="C1031" s="10"/>
      <c r="D1031" s="10"/>
      <c r="E1031" s="10"/>
      <c r="F1031" s="10"/>
      <c r="G1031" s="10"/>
      <c r="H1031" s="10"/>
      <c r="I1031" s="10"/>
    </row>
    <row r="1032" spans="3:9" x14ac:dyDescent="0.35">
      <c r="C1032" s="10"/>
      <c r="D1032" s="10"/>
      <c r="E1032" s="10"/>
      <c r="F1032" s="10"/>
      <c r="G1032" s="10"/>
      <c r="H1032" s="10"/>
      <c r="I1032" s="10"/>
    </row>
    <row r="1033" spans="3:9" x14ac:dyDescent="0.35">
      <c r="C1033" s="10"/>
      <c r="D1033" s="10"/>
      <c r="E1033" s="10"/>
      <c r="F1033" s="10"/>
      <c r="G1033" s="10"/>
      <c r="H1033" s="10"/>
      <c r="I1033" s="10"/>
    </row>
    <row r="1034" spans="3:9" x14ac:dyDescent="0.35">
      <c r="C1034" s="10"/>
      <c r="D1034" s="10"/>
      <c r="E1034" s="10"/>
      <c r="F1034" s="10"/>
      <c r="G1034" s="10"/>
      <c r="H1034" s="10"/>
      <c r="I1034" s="10"/>
    </row>
    <row r="1035" spans="3:9" x14ac:dyDescent="0.35">
      <c r="C1035" s="10"/>
      <c r="D1035" s="10"/>
      <c r="E1035" s="10"/>
      <c r="F1035" s="10"/>
      <c r="G1035" s="10"/>
      <c r="H1035" s="10"/>
      <c r="I1035" s="10"/>
    </row>
    <row r="1036" spans="3:9" x14ac:dyDescent="0.35">
      <c r="C1036" s="10"/>
      <c r="D1036" s="10"/>
      <c r="E1036" s="10"/>
      <c r="F1036" s="10"/>
      <c r="G1036" s="10"/>
      <c r="H1036" s="10"/>
      <c r="I1036" s="10"/>
    </row>
    <row r="1037" spans="3:9" x14ac:dyDescent="0.35">
      <c r="C1037" s="10"/>
      <c r="D1037" s="10"/>
      <c r="E1037" s="10"/>
      <c r="F1037" s="10"/>
      <c r="G1037" s="10"/>
      <c r="H1037" s="10"/>
      <c r="I1037" s="10"/>
    </row>
    <row r="1038" spans="3:9" x14ac:dyDescent="0.35">
      <c r="C1038" s="10"/>
      <c r="D1038" s="10"/>
      <c r="E1038" s="10"/>
      <c r="F1038" s="10"/>
      <c r="G1038" s="10"/>
      <c r="H1038" s="10"/>
      <c r="I1038" s="10"/>
    </row>
    <row r="1039" spans="3:9" x14ac:dyDescent="0.35">
      <c r="C1039" s="10"/>
      <c r="D1039" s="10"/>
      <c r="E1039" s="10"/>
      <c r="F1039" s="10"/>
      <c r="G1039" s="10"/>
      <c r="H1039" s="10"/>
      <c r="I1039" s="10"/>
    </row>
    <row r="1040" spans="3:9" x14ac:dyDescent="0.35">
      <c r="C1040" s="10"/>
      <c r="D1040" s="10"/>
      <c r="E1040" s="10"/>
      <c r="F1040" s="10"/>
      <c r="G1040" s="10"/>
      <c r="H1040" s="10"/>
      <c r="I1040" s="10"/>
    </row>
    <row r="1041" spans="3:9" x14ac:dyDescent="0.35">
      <c r="C1041" s="10"/>
      <c r="D1041" s="10"/>
      <c r="E1041" s="10"/>
      <c r="F1041" s="10"/>
      <c r="G1041" s="10"/>
      <c r="H1041" s="10"/>
      <c r="I1041" s="10"/>
    </row>
    <row r="1042" spans="3:9" x14ac:dyDescent="0.35">
      <c r="C1042" s="10"/>
      <c r="D1042" s="10"/>
      <c r="E1042" s="10"/>
      <c r="F1042" s="10"/>
      <c r="G1042" s="10"/>
      <c r="H1042" s="10"/>
      <c r="I1042" s="10"/>
    </row>
    <row r="1043" spans="3:9" x14ac:dyDescent="0.35">
      <c r="C1043" s="10"/>
      <c r="D1043" s="10"/>
      <c r="E1043" s="10"/>
      <c r="F1043" s="10"/>
      <c r="G1043" s="10"/>
      <c r="H1043" s="10"/>
      <c r="I1043" s="10"/>
    </row>
    <row r="1044" spans="3:9" x14ac:dyDescent="0.35">
      <c r="C1044" s="10"/>
      <c r="D1044" s="10"/>
      <c r="E1044" s="10"/>
      <c r="F1044" s="10"/>
      <c r="G1044" s="10"/>
      <c r="H1044" s="10"/>
      <c r="I1044" s="10"/>
    </row>
    <row r="1045" spans="3:9" x14ac:dyDescent="0.35">
      <c r="C1045" s="10"/>
      <c r="D1045" s="10"/>
      <c r="E1045" s="10"/>
      <c r="F1045" s="10"/>
      <c r="G1045" s="10"/>
      <c r="H1045" s="10"/>
      <c r="I1045" s="10"/>
    </row>
    <row r="1046" spans="3:9" x14ac:dyDescent="0.35">
      <c r="C1046" s="10"/>
      <c r="D1046" s="10"/>
      <c r="E1046" s="10"/>
      <c r="F1046" s="10"/>
      <c r="G1046" s="10"/>
      <c r="H1046" s="10"/>
      <c r="I1046" s="10"/>
    </row>
    <row r="1047" spans="3:9" x14ac:dyDescent="0.35">
      <c r="C1047" s="10"/>
      <c r="D1047" s="10"/>
      <c r="E1047" s="10"/>
      <c r="F1047" s="10"/>
      <c r="G1047" s="10"/>
      <c r="H1047" s="10"/>
      <c r="I1047" s="10"/>
    </row>
    <row r="1048" spans="3:9" x14ac:dyDescent="0.35">
      <c r="C1048" s="10"/>
      <c r="D1048" s="10"/>
      <c r="E1048" s="10"/>
      <c r="F1048" s="10"/>
      <c r="G1048" s="10"/>
      <c r="H1048" s="10"/>
      <c r="I1048" s="10"/>
    </row>
    <row r="1049" spans="3:9" x14ac:dyDescent="0.35">
      <c r="C1049" s="10"/>
      <c r="D1049" s="10"/>
      <c r="E1049" s="10"/>
      <c r="F1049" s="10"/>
      <c r="G1049" s="10"/>
      <c r="H1049" s="10"/>
      <c r="I1049" s="10"/>
    </row>
    <row r="1050" spans="3:9" x14ac:dyDescent="0.35">
      <c r="C1050" s="10"/>
      <c r="D1050" s="10"/>
      <c r="E1050" s="10"/>
      <c r="F1050" s="10"/>
      <c r="G1050" s="10"/>
      <c r="H1050" s="10"/>
      <c r="I1050" s="10"/>
    </row>
    <row r="1051" spans="3:9" x14ac:dyDescent="0.35">
      <c r="C1051" s="10"/>
      <c r="D1051" s="10"/>
      <c r="E1051" s="10"/>
      <c r="F1051" s="10"/>
      <c r="G1051" s="10"/>
      <c r="H1051" s="10"/>
      <c r="I1051" s="10"/>
    </row>
    <row r="1052" spans="3:9" x14ac:dyDescent="0.35">
      <c r="C1052" s="10"/>
      <c r="D1052" s="10"/>
      <c r="E1052" s="10"/>
      <c r="F1052" s="10"/>
      <c r="G1052" s="10"/>
      <c r="H1052" s="10"/>
      <c r="I1052" s="10"/>
    </row>
    <row r="1053" spans="3:9" x14ac:dyDescent="0.35">
      <c r="C1053" s="10"/>
      <c r="D1053" s="10"/>
      <c r="E1053" s="10"/>
      <c r="F1053" s="10"/>
      <c r="G1053" s="10"/>
      <c r="H1053" s="10"/>
      <c r="I1053" s="10"/>
    </row>
    <row r="1054" spans="3:9" x14ac:dyDescent="0.35">
      <c r="C1054" s="10"/>
      <c r="D1054" s="10"/>
      <c r="E1054" s="10"/>
      <c r="F1054" s="10"/>
      <c r="G1054" s="10"/>
      <c r="H1054" s="10"/>
      <c r="I1054" s="10"/>
    </row>
    <row r="1055" spans="3:9" x14ac:dyDescent="0.35">
      <c r="C1055" s="10"/>
      <c r="D1055" s="10"/>
      <c r="E1055" s="10"/>
      <c r="F1055" s="10"/>
      <c r="G1055" s="10"/>
      <c r="H1055" s="10"/>
      <c r="I1055" s="10"/>
    </row>
    <row r="1056" spans="3:9" x14ac:dyDescent="0.35">
      <c r="C1056" s="10"/>
      <c r="D1056" s="10"/>
      <c r="E1056" s="10"/>
      <c r="F1056" s="10"/>
      <c r="G1056" s="10"/>
      <c r="H1056" s="10"/>
      <c r="I1056" s="10"/>
    </row>
    <row r="1057" spans="3:9" x14ac:dyDescent="0.35">
      <c r="C1057" s="10"/>
      <c r="D1057" s="10"/>
      <c r="E1057" s="10"/>
      <c r="F1057" s="10"/>
      <c r="G1057" s="10"/>
      <c r="H1057" s="10"/>
      <c r="I1057" s="10"/>
    </row>
    <row r="1058" spans="3:9" x14ac:dyDescent="0.35">
      <c r="C1058" s="10"/>
      <c r="D1058" s="10"/>
      <c r="E1058" s="10"/>
      <c r="F1058" s="10"/>
      <c r="G1058" s="10"/>
      <c r="H1058" s="10"/>
      <c r="I1058" s="10"/>
    </row>
    <row r="1059" spans="3:9" x14ac:dyDescent="0.35">
      <c r="C1059" s="10"/>
      <c r="D1059" s="10"/>
      <c r="E1059" s="10"/>
      <c r="F1059" s="10"/>
      <c r="G1059" s="10"/>
      <c r="H1059" s="10"/>
      <c r="I1059" s="10"/>
    </row>
    <row r="1060" spans="3:9" x14ac:dyDescent="0.35">
      <c r="C1060" s="10"/>
      <c r="D1060" s="10"/>
      <c r="E1060" s="10"/>
      <c r="F1060" s="10"/>
      <c r="G1060" s="10"/>
      <c r="H1060" s="10"/>
      <c r="I1060" s="10"/>
    </row>
    <row r="1061" spans="3:9" x14ac:dyDescent="0.35">
      <c r="C1061" s="10"/>
      <c r="D1061" s="10"/>
      <c r="E1061" s="10"/>
      <c r="F1061" s="10"/>
      <c r="G1061" s="10"/>
      <c r="H1061" s="10"/>
      <c r="I1061" s="10"/>
    </row>
    <row r="1062" spans="3:9" x14ac:dyDescent="0.35">
      <c r="C1062" s="10"/>
      <c r="D1062" s="10"/>
      <c r="E1062" s="10"/>
      <c r="F1062" s="10"/>
      <c r="G1062" s="10"/>
      <c r="H1062" s="10"/>
      <c r="I1062" s="10"/>
    </row>
    <row r="1063" spans="3:9" x14ac:dyDescent="0.35">
      <c r="C1063" s="10"/>
      <c r="D1063" s="10"/>
      <c r="E1063" s="10"/>
      <c r="F1063" s="10"/>
      <c r="G1063" s="10"/>
      <c r="H1063" s="10"/>
      <c r="I1063" s="10"/>
    </row>
    <row r="1064" spans="3:9" x14ac:dyDescent="0.35">
      <c r="C1064" s="10"/>
      <c r="D1064" s="10"/>
      <c r="E1064" s="10"/>
      <c r="F1064" s="10"/>
      <c r="G1064" s="10"/>
      <c r="H1064" s="10"/>
      <c r="I1064" s="10"/>
    </row>
    <row r="1065" spans="3:9" x14ac:dyDescent="0.35">
      <c r="C1065" s="10"/>
      <c r="D1065" s="10"/>
      <c r="E1065" s="10"/>
      <c r="F1065" s="10"/>
      <c r="G1065" s="10"/>
      <c r="H1065" s="10"/>
      <c r="I1065" s="10"/>
    </row>
    <row r="1066" spans="3:9" x14ac:dyDescent="0.35">
      <c r="C1066" s="10"/>
      <c r="D1066" s="10"/>
      <c r="E1066" s="10"/>
      <c r="F1066" s="10"/>
      <c r="G1066" s="10"/>
      <c r="H1066" s="10"/>
      <c r="I1066" s="10"/>
    </row>
    <row r="1067" spans="3:9" x14ac:dyDescent="0.35">
      <c r="C1067" s="10"/>
      <c r="D1067" s="10"/>
      <c r="E1067" s="10"/>
      <c r="F1067" s="10"/>
      <c r="G1067" s="10"/>
      <c r="H1067" s="10"/>
      <c r="I1067" s="10"/>
    </row>
    <row r="1068" spans="3:9" x14ac:dyDescent="0.35">
      <c r="C1068" s="10"/>
      <c r="D1068" s="10"/>
      <c r="E1068" s="10"/>
      <c r="F1068" s="10"/>
      <c r="G1068" s="10"/>
      <c r="H1068" s="10"/>
      <c r="I1068" s="10"/>
    </row>
    <row r="1069" spans="3:9" x14ac:dyDescent="0.35">
      <c r="C1069" s="10"/>
      <c r="D1069" s="10"/>
      <c r="E1069" s="10"/>
      <c r="F1069" s="10"/>
      <c r="G1069" s="10"/>
      <c r="H1069" s="10"/>
      <c r="I1069" s="10"/>
    </row>
    <row r="1070" spans="3:9" x14ac:dyDescent="0.35">
      <c r="C1070" s="10"/>
      <c r="D1070" s="10"/>
      <c r="E1070" s="10"/>
      <c r="F1070" s="10"/>
      <c r="G1070" s="10"/>
      <c r="H1070" s="10"/>
      <c r="I1070" s="10"/>
    </row>
    <row r="1071" spans="3:9" x14ac:dyDescent="0.35">
      <c r="C1071" s="10"/>
      <c r="D1071" s="10"/>
      <c r="E1071" s="10"/>
      <c r="F1071" s="10"/>
      <c r="G1071" s="10"/>
      <c r="H1071" s="10"/>
      <c r="I1071" s="10"/>
    </row>
    <row r="1072" spans="3:9" x14ac:dyDescent="0.35">
      <c r="C1072" s="10"/>
      <c r="D1072" s="10"/>
      <c r="E1072" s="10"/>
      <c r="F1072" s="10"/>
      <c r="G1072" s="10"/>
      <c r="H1072" s="10"/>
      <c r="I1072" s="10"/>
    </row>
    <row r="1073" spans="3:9" x14ac:dyDescent="0.35">
      <c r="C1073" s="10"/>
      <c r="D1073" s="10"/>
      <c r="E1073" s="10"/>
      <c r="F1073" s="10"/>
      <c r="G1073" s="10"/>
      <c r="H1073" s="10"/>
      <c r="I1073" s="10"/>
    </row>
    <row r="1074" spans="3:9" x14ac:dyDescent="0.35">
      <c r="C1074" s="10"/>
      <c r="D1074" s="10"/>
      <c r="E1074" s="10"/>
      <c r="F1074" s="10"/>
      <c r="G1074" s="10"/>
      <c r="H1074" s="10"/>
      <c r="I1074" s="10"/>
    </row>
    <row r="1075" spans="3:9" x14ac:dyDescent="0.35">
      <c r="C1075" s="10"/>
      <c r="D1075" s="10"/>
      <c r="E1075" s="10"/>
      <c r="F1075" s="10"/>
      <c r="G1075" s="10"/>
      <c r="H1075" s="10"/>
      <c r="I1075" s="10"/>
    </row>
    <row r="1076" spans="3:9" x14ac:dyDescent="0.35">
      <c r="C1076" s="10"/>
      <c r="D1076" s="10"/>
      <c r="E1076" s="10"/>
      <c r="F1076" s="10"/>
      <c r="G1076" s="10"/>
      <c r="H1076" s="10"/>
      <c r="I1076" s="10"/>
    </row>
    <row r="1077" spans="3:9" x14ac:dyDescent="0.35">
      <c r="C1077" s="10"/>
      <c r="D1077" s="10"/>
      <c r="E1077" s="10"/>
      <c r="F1077" s="10"/>
      <c r="G1077" s="10"/>
      <c r="H1077" s="10"/>
      <c r="I1077" s="10"/>
    </row>
    <row r="1078" spans="3:9" x14ac:dyDescent="0.35">
      <c r="C1078" s="10"/>
      <c r="D1078" s="10"/>
      <c r="E1078" s="10"/>
      <c r="F1078" s="10"/>
      <c r="G1078" s="10"/>
      <c r="H1078" s="10"/>
      <c r="I1078" s="10"/>
    </row>
    <row r="1079" spans="3:9" x14ac:dyDescent="0.35">
      <c r="C1079" s="10"/>
      <c r="D1079" s="10"/>
      <c r="E1079" s="10"/>
      <c r="F1079" s="10"/>
      <c r="G1079" s="10"/>
      <c r="H1079" s="10"/>
      <c r="I1079" s="10"/>
    </row>
    <row r="1080" spans="3:9" x14ac:dyDescent="0.35">
      <c r="C1080" s="10"/>
      <c r="D1080" s="10"/>
      <c r="E1080" s="10"/>
      <c r="F1080" s="10"/>
      <c r="G1080" s="10"/>
      <c r="H1080" s="10"/>
      <c r="I1080" s="10"/>
    </row>
    <row r="1081" spans="3:9" x14ac:dyDescent="0.35">
      <c r="C1081" s="10"/>
      <c r="D1081" s="10"/>
      <c r="E1081" s="10"/>
      <c r="F1081" s="10"/>
      <c r="G1081" s="10"/>
      <c r="H1081" s="10"/>
      <c r="I1081" s="10"/>
    </row>
    <row r="1082" spans="3:9" x14ac:dyDescent="0.35">
      <c r="C1082" s="10"/>
      <c r="D1082" s="10"/>
      <c r="E1082" s="10"/>
      <c r="F1082" s="10"/>
      <c r="G1082" s="10"/>
      <c r="H1082" s="10"/>
      <c r="I1082" s="10"/>
    </row>
    <row r="1083" spans="3:9" x14ac:dyDescent="0.35">
      <c r="C1083" s="10"/>
      <c r="D1083" s="10"/>
      <c r="E1083" s="10"/>
      <c r="F1083" s="10"/>
      <c r="G1083" s="10"/>
      <c r="H1083" s="10"/>
      <c r="I1083" s="10"/>
    </row>
    <row r="1084" spans="3:9" x14ac:dyDescent="0.35">
      <c r="C1084" s="10"/>
      <c r="D1084" s="10"/>
      <c r="E1084" s="10"/>
      <c r="F1084" s="10"/>
      <c r="G1084" s="10"/>
      <c r="H1084" s="10"/>
      <c r="I1084" s="10"/>
    </row>
    <row r="1085" spans="3:9" x14ac:dyDescent="0.35">
      <c r="C1085" s="10"/>
      <c r="D1085" s="10"/>
      <c r="E1085" s="10"/>
      <c r="F1085" s="10"/>
      <c r="G1085" s="10"/>
      <c r="H1085" s="10"/>
      <c r="I1085" s="10"/>
    </row>
    <row r="1086" spans="3:9" x14ac:dyDescent="0.35">
      <c r="C1086" s="10"/>
      <c r="D1086" s="10"/>
      <c r="E1086" s="10"/>
      <c r="F1086" s="10"/>
      <c r="G1086" s="10"/>
      <c r="H1086" s="10"/>
      <c r="I1086" s="10"/>
    </row>
    <row r="1087" spans="3:9" x14ac:dyDescent="0.35">
      <c r="C1087" s="10"/>
      <c r="D1087" s="10"/>
      <c r="E1087" s="10"/>
      <c r="F1087" s="10"/>
      <c r="G1087" s="10"/>
      <c r="H1087" s="10"/>
      <c r="I1087" s="10"/>
    </row>
    <row r="1088" spans="3:9" x14ac:dyDescent="0.35">
      <c r="C1088" s="10"/>
      <c r="D1088" s="10"/>
      <c r="E1088" s="10"/>
      <c r="F1088" s="10"/>
      <c r="G1088" s="10"/>
      <c r="H1088" s="10"/>
      <c r="I1088" s="10"/>
    </row>
    <row r="1089" spans="3:9" x14ac:dyDescent="0.35">
      <c r="C1089" s="10"/>
      <c r="D1089" s="10"/>
      <c r="E1089" s="10"/>
      <c r="F1089" s="10"/>
      <c r="G1089" s="10"/>
      <c r="H1089" s="10"/>
      <c r="I1089" s="10"/>
    </row>
    <row r="1090" spans="3:9" x14ac:dyDescent="0.35">
      <c r="C1090" s="10"/>
      <c r="D1090" s="10"/>
      <c r="E1090" s="10"/>
      <c r="F1090" s="10"/>
      <c r="G1090" s="10"/>
      <c r="H1090" s="10"/>
      <c r="I1090" s="10"/>
    </row>
    <row r="1091" spans="3:9" x14ac:dyDescent="0.35">
      <c r="C1091" s="10"/>
      <c r="D1091" s="10"/>
      <c r="E1091" s="10"/>
      <c r="F1091" s="10"/>
      <c r="G1091" s="10"/>
      <c r="H1091" s="10"/>
      <c r="I1091" s="10"/>
    </row>
    <row r="1092" spans="3:9" x14ac:dyDescent="0.35">
      <c r="C1092" s="10"/>
      <c r="D1092" s="10"/>
      <c r="E1092" s="10"/>
      <c r="F1092" s="10"/>
      <c r="G1092" s="10"/>
      <c r="H1092" s="10"/>
      <c r="I1092" s="10"/>
    </row>
    <row r="1093" spans="3:9" x14ac:dyDescent="0.35">
      <c r="C1093" s="10"/>
      <c r="D1093" s="10"/>
      <c r="E1093" s="10"/>
      <c r="F1093" s="10"/>
      <c r="G1093" s="10"/>
      <c r="H1093" s="10"/>
      <c r="I1093" s="10"/>
    </row>
    <row r="1094" spans="3:9" x14ac:dyDescent="0.35">
      <c r="C1094" s="10"/>
      <c r="D1094" s="10"/>
      <c r="E1094" s="10"/>
      <c r="F1094" s="10"/>
      <c r="G1094" s="10"/>
      <c r="H1094" s="10"/>
      <c r="I1094" s="10"/>
    </row>
    <row r="1095" spans="3:9" x14ac:dyDescent="0.35">
      <c r="C1095" s="10"/>
      <c r="D1095" s="10"/>
      <c r="E1095" s="10"/>
      <c r="F1095" s="10"/>
      <c r="G1095" s="10"/>
      <c r="H1095" s="10"/>
      <c r="I1095" s="10"/>
    </row>
    <row r="1096" spans="3:9" x14ac:dyDescent="0.35">
      <c r="C1096" s="10"/>
      <c r="D1096" s="10"/>
      <c r="E1096" s="10"/>
      <c r="F1096" s="10"/>
      <c r="G1096" s="10"/>
      <c r="H1096" s="10"/>
      <c r="I1096" s="10"/>
    </row>
    <row r="1097" spans="3:9" x14ac:dyDescent="0.35">
      <c r="C1097" s="10"/>
      <c r="D1097" s="10"/>
      <c r="E1097" s="10"/>
      <c r="F1097" s="10"/>
      <c r="G1097" s="10"/>
      <c r="H1097" s="10"/>
      <c r="I1097" s="10"/>
    </row>
    <row r="1098" spans="3:9" x14ac:dyDescent="0.35">
      <c r="C1098" s="10"/>
      <c r="D1098" s="10"/>
      <c r="E1098" s="10"/>
      <c r="F1098" s="10"/>
      <c r="G1098" s="10"/>
      <c r="H1098" s="10"/>
      <c r="I1098" s="10"/>
    </row>
    <row r="1099" spans="3:9" x14ac:dyDescent="0.35">
      <c r="C1099" s="10"/>
      <c r="D1099" s="10"/>
      <c r="E1099" s="10"/>
      <c r="F1099" s="10"/>
      <c r="G1099" s="10"/>
      <c r="H1099" s="10"/>
      <c r="I1099" s="10"/>
    </row>
    <row r="1100" spans="3:9" x14ac:dyDescent="0.35">
      <c r="C1100" s="10"/>
      <c r="D1100" s="10"/>
      <c r="E1100" s="10"/>
      <c r="F1100" s="10"/>
      <c r="G1100" s="10"/>
      <c r="H1100" s="10"/>
      <c r="I1100" s="10"/>
    </row>
    <row r="1101" spans="3:9" x14ac:dyDescent="0.35">
      <c r="C1101" s="10"/>
      <c r="D1101" s="10"/>
      <c r="E1101" s="10"/>
      <c r="F1101" s="10"/>
      <c r="G1101" s="10"/>
      <c r="H1101" s="10"/>
      <c r="I1101" s="10"/>
    </row>
    <row r="1102" spans="3:9" x14ac:dyDescent="0.35">
      <c r="C1102" s="10"/>
      <c r="D1102" s="10"/>
      <c r="E1102" s="10"/>
      <c r="F1102" s="10"/>
      <c r="G1102" s="10"/>
      <c r="H1102" s="10"/>
      <c r="I1102" s="10"/>
    </row>
    <row r="1103" spans="3:9" x14ac:dyDescent="0.35">
      <c r="C1103" s="10"/>
      <c r="D1103" s="10"/>
      <c r="E1103" s="10"/>
      <c r="F1103" s="10"/>
      <c r="G1103" s="10"/>
      <c r="H1103" s="10"/>
      <c r="I1103" s="10"/>
    </row>
    <row r="1104" spans="3:9" x14ac:dyDescent="0.35">
      <c r="C1104" s="10"/>
      <c r="D1104" s="10"/>
      <c r="E1104" s="10"/>
      <c r="F1104" s="10"/>
      <c r="G1104" s="10"/>
      <c r="H1104" s="10"/>
      <c r="I1104" s="10"/>
    </row>
    <row r="1105" spans="3:9" x14ac:dyDescent="0.35">
      <c r="C1105" s="10"/>
      <c r="D1105" s="10"/>
      <c r="E1105" s="10"/>
      <c r="F1105" s="10"/>
      <c r="G1105" s="10"/>
      <c r="H1105" s="10"/>
      <c r="I1105" s="10"/>
    </row>
    <row r="1106" spans="3:9" x14ac:dyDescent="0.35">
      <c r="C1106" s="10"/>
      <c r="D1106" s="10"/>
      <c r="E1106" s="10"/>
      <c r="F1106" s="10"/>
      <c r="G1106" s="10"/>
      <c r="H1106" s="10"/>
      <c r="I1106" s="10"/>
    </row>
    <row r="1107" spans="3:9" x14ac:dyDescent="0.35">
      <c r="C1107" s="10"/>
      <c r="D1107" s="10"/>
      <c r="E1107" s="10"/>
      <c r="F1107" s="10"/>
      <c r="G1107" s="10"/>
      <c r="H1107" s="10"/>
      <c r="I1107" s="10"/>
    </row>
    <row r="1108" spans="3:9" x14ac:dyDescent="0.35">
      <c r="C1108" s="10"/>
      <c r="D1108" s="10"/>
      <c r="E1108" s="10"/>
      <c r="F1108" s="10"/>
      <c r="G1108" s="10"/>
      <c r="H1108" s="10"/>
      <c r="I1108" s="10"/>
    </row>
    <row r="1109" spans="3:9" x14ac:dyDescent="0.35">
      <c r="C1109" s="10"/>
      <c r="D1109" s="10"/>
      <c r="E1109" s="10"/>
      <c r="F1109" s="10"/>
      <c r="G1109" s="10"/>
      <c r="H1109" s="10"/>
      <c r="I1109" s="10"/>
    </row>
    <row r="1110" spans="3:9" x14ac:dyDescent="0.35">
      <c r="C1110" s="10"/>
      <c r="D1110" s="10"/>
      <c r="E1110" s="10"/>
      <c r="F1110" s="10"/>
      <c r="G1110" s="10"/>
      <c r="H1110" s="10"/>
      <c r="I1110" s="10"/>
    </row>
    <row r="1111" spans="3:9" x14ac:dyDescent="0.35">
      <c r="C1111" s="10"/>
      <c r="D1111" s="10"/>
      <c r="E1111" s="10"/>
      <c r="F1111" s="10"/>
      <c r="G1111" s="10"/>
      <c r="H1111" s="10"/>
      <c r="I1111" s="10"/>
    </row>
    <row r="1112" spans="3:9" x14ac:dyDescent="0.35">
      <c r="C1112" s="10"/>
      <c r="D1112" s="10"/>
      <c r="E1112" s="10"/>
      <c r="F1112" s="10"/>
      <c r="G1112" s="10"/>
      <c r="H1112" s="10"/>
      <c r="I1112" s="10"/>
    </row>
    <row r="1113" spans="3:9" x14ac:dyDescent="0.35">
      <c r="C1113" s="10"/>
      <c r="D1113" s="10"/>
      <c r="E1113" s="10"/>
      <c r="F1113" s="10"/>
      <c r="G1113" s="10"/>
      <c r="H1113" s="10"/>
      <c r="I1113" s="10"/>
    </row>
    <row r="1114" spans="3:9" x14ac:dyDescent="0.35">
      <c r="C1114" s="10"/>
      <c r="D1114" s="10"/>
      <c r="E1114" s="10"/>
      <c r="F1114" s="10"/>
      <c r="G1114" s="10"/>
      <c r="H1114" s="10"/>
      <c r="I1114" s="10"/>
    </row>
    <row r="1115" spans="3:9" x14ac:dyDescent="0.35">
      <c r="C1115" s="10"/>
      <c r="D1115" s="10"/>
      <c r="E1115" s="10"/>
      <c r="F1115" s="10"/>
      <c r="G1115" s="10"/>
      <c r="H1115" s="10"/>
      <c r="I1115" s="10"/>
    </row>
    <row r="1116" spans="3:9" x14ac:dyDescent="0.35">
      <c r="C1116" s="10"/>
      <c r="D1116" s="10"/>
      <c r="E1116" s="10"/>
      <c r="F1116" s="10"/>
      <c r="G1116" s="10"/>
      <c r="H1116" s="10"/>
      <c r="I1116" s="10"/>
    </row>
    <row r="1117" spans="3:9" x14ac:dyDescent="0.35">
      <c r="C1117" s="10"/>
      <c r="D1117" s="10"/>
      <c r="E1117" s="10"/>
      <c r="F1117" s="10"/>
      <c r="G1117" s="10"/>
      <c r="H1117" s="10"/>
      <c r="I1117" s="10"/>
    </row>
    <row r="1118" spans="3:9" x14ac:dyDescent="0.35">
      <c r="C1118" s="10"/>
      <c r="D1118" s="10"/>
      <c r="E1118" s="10"/>
      <c r="F1118" s="10"/>
      <c r="G1118" s="10"/>
      <c r="H1118" s="10"/>
      <c r="I1118" s="10"/>
    </row>
    <row r="1119" spans="3:9" x14ac:dyDescent="0.35">
      <c r="C1119" s="10"/>
      <c r="D1119" s="10"/>
      <c r="E1119" s="10"/>
      <c r="F1119" s="10"/>
      <c r="G1119" s="10"/>
      <c r="H1119" s="10"/>
      <c r="I1119" s="10"/>
    </row>
    <row r="1120" spans="3:9" x14ac:dyDescent="0.35">
      <c r="C1120" s="10"/>
      <c r="D1120" s="10"/>
      <c r="E1120" s="10"/>
      <c r="F1120" s="10"/>
      <c r="G1120" s="10"/>
      <c r="H1120" s="10"/>
      <c r="I1120" s="10"/>
    </row>
    <row r="1121" spans="3:9" x14ac:dyDescent="0.35">
      <c r="C1121" s="10"/>
      <c r="D1121" s="10"/>
      <c r="E1121" s="10"/>
      <c r="F1121" s="10"/>
      <c r="G1121" s="10"/>
      <c r="H1121" s="10"/>
      <c r="I1121" s="10"/>
    </row>
    <row r="1122" spans="3:9" x14ac:dyDescent="0.35">
      <c r="C1122" s="10"/>
      <c r="D1122" s="10"/>
      <c r="E1122" s="10"/>
      <c r="F1122" s="10"/>
      <c r="G1122" s="10"/>
      <c r="H1122" s="10"/>
      <c r="I1122" s="10"/>
    </row>
    <row r="1123" spans="3:9" x14ac:dyDescent="0.35">
      <c r="C1123" s="10"/>
      <c r="D1123" s="10"/>
      <c r="E1123" s="10"/>
      <c r="F1123" s="10"/>
      <c r="G1123" s="10"/>
      <c r="H1123" s="10"/>
      <c r="I1123" s="10"/>
    </row>
    <row r="1124" spans="3:9" x14ac:dyDescent="0.35">
      <c r="C1124" s="10"/>
      <c r="D1124" s="10"/>
      <c r="E1124" s="10"/>
      <c r="F1124" s="10"/>
      <c r="G1124" s="10"/>
      <c r="H1124" s="10"/>
      <c r="I1124" s="10"/>
    </row>
    <row r="1125" spans="3:9" x14ac:dyDescent="0.35">
      <c r="C1125" s="10"/>
      <c r="D1125" s="10"/>
      <c r="E1125" s="10"/>
      <c r="F1125" s="10"/>
      <c r="G1125" s="10"/>
      <c r="H1125" s="10"/>
      <c r="I1125" s="10"/>
    </row>
    <row r="1126" spans="3:9" x14ac:dyDescent="0.35">
      <c r="C1126" s="10"/>
      <c r="D1126" s="10"/>
      <c r="E1126" s="10"/>
      <c r="F1126" s="10"/>
      <c r="G1126" s="10"/>
      <c r="H1126" s="10"/>
      <c r="I1126" s="10"/>
    </row>
    <row r="1127" spans="3:9" x14ac:dyDescent="0.35">
      <c r="C1127" s="10"/>
      <c r="D1127" s="10"/>
      <c r="E1127" s="10"/>
      <c r="F1127" s="10"/>
      <c r="G1127" s="10"/>
      <c r="H1127" s="10"/>
      <c r="I1127" s="10"/>
    </row>
    <row r="1128" spans="3:9" x14ac:dyDescent="0.35">
      <c r="C1128" s="10"/>
      <c r="D1128" s="10"/>
      <c r="E1128" s="10"/>
      <c r="F1128" s="10"/>
      <c r="G1128" s="10"/>
      <c r="H1128" s="10"/>
      <c r="I1128" s="10"/>
    </row>
    <row r="1129" spans="3:9" x14ac:dyDescent="0.35">
      <c r="C1129" s="10"/>
      <c r="D1129" s="10"/>
      <c r="E1129" s="10"/>
      <c r="F1129" s="10"/>
      <c r="G1129" s="10"/>
      <c r="H1129" s="10"/>
      <c r="I1129" s="10"/>
    </row>
    <row r="1130" spans="3:9" x14ac:dyDescent="0.35">
      <c r="C1130" s="10"/>
      <c r="D1130" s="10"/>
      <c r="E1130" s="10"/>
      <c r="F1130" s="10"/>
      <c r="G1130" s="10"/>
      <c r="H1130" s="10"/>
      <c r="I1130" s="10"/>
    </row>
    <row r="1131" spans="3:9" x14ac:dyDescent="0.35">
      <c r="C1131" s="10"/>
      <c r="D1131" s="10"/>
      <c r="E1131" s="10"/>
      <c r="F1131" s="10"/>
      <c r="G1131" s="10"/>
      <c r="H1131" s="10"/>
      <c r="I1131" s="10"/>
    </row>
    <row r="1132" spans="3:9" x14ac:dyDescent="0.35">
      <c r="C1132" s="10"/>
      <c r="D1132" s="10"/>
      <c r="E1132" s="10"/>
      <c r="F1132" s="10"/>
      <c r="G1132" s="10"/>
      <c r="H1132" s="10"/>
      <c r="I1132" s="10"/>
    </row>
    <row r="1133" spans="3:9" x14ac:dyDescent="0.35">
      <c r="C1133" s="10"/>
      <c r="D1133" s="10"/>
      <c r="E1133" s="10"/>
      <c r="F1133" s="10"/>
      <c r="G1133" s="10"/>
      <c r="H1133" s="10"/>
      <c r="I1133" s="10"/>
    </row>
    <row r="1134" spans="3:9" x14ac:dyDescent="0.35">
      <c r="C1134" s="10"/>
      <c r="D1134" s="10"/>
      <c r="E1134" s="10"/>
      <c r="F1134" s="10"/>
      <c r="G1134" s="10"/>
      <c r="H1134" s="10"/>
      <c r="I1134" s="10"/>
    </row>
    <row r="1135" spans="3:9" x14ac:dyDescent="0.35">
      <c r="C1135" s="10"/>
      <c r="D1135" s="10"/>
      <c r="E1135" s="10"/>
      <c r="F1135" s="10"/>
      <c r="G1135" s="10"/>
      <c r="H1135" s="10"/>
      <c r="I1135" s="10"/>
    </row>
    <row r="1136" spans="3:9" x14ac:dyDescent="0.35">
      <c r="C1136" s="10"/>
      <c r="D1136" s="10"/>
      <c r="E1136" s="10"/>
      <c r="F1136" s="10"/>
      <c r="G1136" s="10"/>
      <c r="H1136" s="10"/>
      <c r="I1136" s="10"/>
    </row>
    <row r="1137" spans="3:9" x14ac:dyDescent="0.35">
      <c r="C1137" s="10"/>
      <c r="D1137" s="10"/>
      <c r="E1137" s="10"/>
      <c r="F1137" s="10"/>
      <c r="G1137" s="10"/>
      <c r="H1137" s="10"/>
      <c r="I1137" s="10"/>
    </row>
    <row r="1138" spans="3:9" x14ac:dyDescent="0.35">
      <c r="C1138" s="10"/>
      <c r="D1138" s="10"/>
      <c r="E1138" s="10"/>
      <c r="F1138" s="10"/>
      <c r="G1138" s="10"/>
      <c r="H1138" s="10"/>
      <c r="I1138" s="10"/>
    </row>
    <row r="1139" spans="3:9" x14ac:dyDescent="0.35">
      <c r="C1139" s="10"/>
      <c r="D1139" s="10"/>
      <c r="E1139" s="10"/>
      <c r="F1139" s="10"/>
      <c r="G1139" s="10"/>
      <c r="H1139" s="10"/>
      <c r="I1139" s="10"/>
    </row>
    <row r="1140" spans="3:9" x14ac:dyDescent="0.35">
      <c r="C1140" s="10"/>
      <c r="D1140" s="10"/>
      <c r="E1140" s="10"/>
      <c r="F1140" s="10"/>
      <c r="G1140" s="10"/>
      <c r="H1140" s="10"/>
      <c r="I1140" s="10"/>
    </row>
    <row r="1141" spans="3:9" x14ac:dyDescent="0.35">
      <c r="C1141" s="10"/>
      <c r="D1141" s="10"/>
      <c r="E1141" s="10"/>
      <c r="F1141" s="10"/>
      <c r="G1141" s="10"/>
      <c r="H1141" s="10"/>
      <c r="I1141" s="10"/>
    </row>
    <row r="1142" spans="3:9" x14ac:dyDescent="0.35">
      <c r="C1142" s="10"/>
      <c r="D1142" s="10"/>
      <c r="E1142" s="10"/>
      <c r="F1142" s="10"/>
      <c r="G1142" s="10"/>
      <c r="H1142" s="10"/>
      <c r="I1142" s="10"/>
    </row>
    <row r="1143" spans="3:9" x14ac:dyDescent="0.35">
      <c r="C1143" s="10"/>
      <c r="D1143" s="10"/>
      <c r="E1143" s="10"/>
      <c r="F1143" s="10"/>
      <c r="G1143" s="10"/>
      <c r="H1143" s="10"/>
      <c r="I1143" s="10"/>
    </row>
    <row r="1144" spans="3:9" x14ac:dyDescent="0.35">
      <c r="C1144" s="10"/>
      <c r="D1144" s="10"/>
      <c r="E1144" s="10"/>
      <c r="F1144" s="10"/>
      <c r="G1144" s="10"/>
      <c r="H1144" s="10"/>
      <c r="I1144" s="10"/>
    </row>
    <row r="1145" spans="3:9" x14ac:dyDescent="0.35">
      <c r="C1145" s="10"/>
      <c r="D1145" s="10"/>
      <c r="E1145" s="10"/>
      <c r="F1145" s="10"/>
      <c r="G1145" s="10"/>
      <c r="H1145" s="10"/>
      <c r="I1145" s="10"/>
    </row>
    <row r="1146" spans="3:9" x14ac:dyDescent="0.35">
      <c r="C1146" s="10"/>
      <c r="D1146" s="10"/>
      <c r="E1146" s="10"/>
      <c r="F1146" s="10"/>
      <c r="G1146" s="10"/>
      <c r="H1146" s="10"/>
      <c r="I1146" s="10"/>
    </row>
    <row r="1147" spans="3:9" x14ac:dyDescent="0.35">
      <c r="C1147" s="10"/>
      <c r="D1147" s="10"/>
      <c r="E1147" s="10"/>
      <c r="F1147" s="10"/>
      <c r="G1147" s="10"/>
      <c r="H1147" s="10"/>
      <c r="I1147" s="10"/>
    </row>
    <row r="1148" spans="3:9" x14ac:dyDescent="0.35">
      <c r="C1148" s="10"/>
      <c r="D1148" s="10"/>
      <c r="E1148" s="10"/>
      <c r="F1148" s="10"/>
      <c r="G1148" s="10"/>
      <c r="H1148" s="10"/>
      <c r="I1148" s="10"/>
    </row>
    <row r="1149" spans="3:9" x14ac:dyDescent="0.35">
      <c r="C1149" s="10"/>
      <c r="D1149" s="10"/>
      <c r="E1149" s="10"/>
      <c r="F1149" s="10"/>
      <c r="G1149" s="10"/>
      <c r="H1149" s="10"/>
      <c r="I1149" s="10"/>
    </row>
    <row r="1150" spans="3:9" x14ac:dyDescent="0.35">
      <c r="C1150" s="10"/>
      <c r="D1150" s="10"/>
      <c r="E1150" s="10"/>
      <c r="F1150" s="10"/>
      <c r="G1150" s="10"/>
      <c r="H1150" s="10"/>
      <c r="I1150" s="10"/>
    </row>
    <row r="1151" spans="3:9" x14ac:dyDescent="0.35">
      <c r="C1151" s="10"/>
      <c r="D1151" s="10"/>
      <c r="E1151" s="10"/>
      <c r="F1151" s="10"/>
      <c r="G1151" s="10"/>
      <c r="H1151" s="10"/>
      <c r="I1151" s="10"/>
    </row>
    <row r="1152" spans="3:9" x14ac:dyDescent="0.35">
      <c r="C1152" s="10"/>
      <c r="D1152" s="10"/>
      <c r="E1152" s="10"/>
      <c r="F1152" s="10"/>
      <c r="G1152" s="10"/>
      <c r="H1152" s="10"/>
      <c r="I1152" s="10"/>
    </row>
    <row r="1153" spans="3:9" x14ac:dyDescent="0.35">
      <c r="C1153" s="10"/>
      <c r="D1153" s="10"/>
      <c r="E1153" s="10"/>
      <c r="F1153" s="10"/>
      <c r="G1153" s="10"/>
      <c r="H1153" s="10"/>
      <c r="I1153" s="10"/>
    </row>
    <row r="1154" spans="3:9" x14ac:dyDescent="0.35">
      <c r="C1154" s="10"/>
      <c r="D1154" s="10"/>
      <c r="E1154" s="10"/>
      <c r="F1154" s="10"/>
      <c r="G1154" s="10"/>
      <c r="H1154" s="10"/>
      <c r="I1154" s="10"/>
    </row>
    <row r="1155" spans="3:9" x14ac:dyDescent="0.35">
      <c r="C1155" s="10"/>
      <c r="D1155" s="10"/>
      <c r="E1155" s="10"/>
      <c r="F1155" s="10"/>
      <c r="G1155" s="10"/>
      <c r="H1155" s="10"/>
      <c r="I1155" s="10"/>
    </row>
    <row r="1156" spans="3:9" x14ac:dyDescent="0.35">
      <c r="C1156" s="10"/>
      <c r="D1156" s="10"/>
      <c r="E1156" s="10"/>
      <c r="F1156" s="10"/>
      <c r="G1156" s="10"/>
      <c r="H1156" s="10"/>
      <c r="I1156" s="10"/>
    </row>
    <row r="1157" spans="3:9" x14ac:dyDescent="0.35">
      <c r="C1157" s="10"/>
      <c r="D1157" s="10"/>
      <c r="E1157" s="10"/>
      <c r="F1157" s="10"/>
      <c r="G1157" s="10"/>
      <c r="H1157" s="10"/>
      <c r="I1157" s="10"/>
    </row>
    <row r="1158" spans="3:9" x14ac:dyDescent="0.35">
      <c r="C1158" s="10"/>
      <c r="D1158" s="10"/>
      <c r="E1158" s="10"/>
      <c r="F1158" s="10"/>
      <c r="G1158" s="10"/>
      <c r="H1158" s="10"/>
      <c r="I1158" s="10"/>
    </row>
    <row r="1159" spans="3:9" x14ac:dyDescent="0.35">
      <c r="C1159" s="10"/>
      <c r="D1159" s="10"/>
      <c r="E1159" s="10"/>
      <c r="F1159" s="10"/>
      <c r="G1159" s="10"/>
      <c r="H1159" s="10"/>
      <c r="I1159" s="10"/>
    </row>
    <row r="1160" spans="3:9" x14ac:dyDescent="0.35">
      <c r="C1160" s="10"/>
      <c r="D1160" s="10"/>
      <c r="E1160" s="10"/>
      <c r="F1160" s="10"/>
      <c r="G1160" s="10"/>
      <c r="H1160" s="10"/>
      <c r="I1160" s="10"/>
    </row>
    <row r="1161" spans="3:9" x14ac:dyDescent="0.35">
      <c r="C1161" s="10"/>
      <c r="D1161" s="10"/>
      <c r="E1161" s="10"/>
      <c r="F1161" s="10"/>
      <c r="G1161" s="10"/>
      <c r="H1161" s="10"/>
      <c r="I1161" s="10"/>
    </row>
    <row r="1162" spans="3:9" x14ac:dyDescent="0.35">
      <c r="C1162" s="10"/>
      <c r="D1162" s="10"/>
      <c r="E1162" s="10"/>
      <c r="F1162" s="10"/>
      <c r="G1162" s="10"/>
      <c r="H1162" s="10"/>
      <c r="I1162" s="10"/>
    </row>
    <row r="1163" spans="3:9" x14ac:dyDescent="0.35">
      <c r="C1163" s="10"/>
      <c r="D1163" s="10"/>
      <c r="E1163" s="10"/>
      <c r="F1163" s="10"/>
      <c r="G1163" s="10"/>
      <c r="H1163" s="10"/>
      <c r="I1163" s="10"/>
    </row>
    <row r="1164" spans="3:9" x14ac:dyDescent="0.35">
      <c r="C1164" s="10"/>
      <c r="D1164" s="10"/>
      <c r="E1164" s="10"/>
      <c r="F1164" s="10"/>
      <c r="G1164" s="10"/>
      <c r="H1164" s="10"/>
      <c r="I1164" s="10"/>
    </row>
    <row r="1165" spans="3:9" x14ac:dyDescent="0.35">
      <c r="C1165" s="10"/>
      <c r="D1165" s="10"/>
      <c r="E1165" s="10"/>
      <c r="F1165" s="10"/>
      <c r="G1165" s="10"/>
      <c r="H1165" s="10"/>
      <c r="I1165" s="10"/>
    </row>
    <row r="1166" spans="3:9" x14ac:dyDescent="0.35">
      <c r="C1166" s="10"/>
      <c r="D1166" s="10"/>
      <c r="E1166" s="10"/>
      <c r="F1166" s="10"/>
      <c r="G1166" s="10"/>
      <c r="H1166" s="10"/>
      <c r="I1166" s="10"/>
    </row>
    <row r="1167" spans="3:9" x14ac:dyDescent="0.35">
      <c r="C1167" s="10"/>
      <c r="D1167" s="10"/>
      <c r="E1167" s="10"/>
      <c r="F1167" s="10"/>
      <c r="G1167" s="10"/>
      <c r="H1167" s="10"/>
      <c r="I1167" s="10"/>
    </row>
    <row r="1168" spans="3:9" x14ac:dyDescent="0.35">
      <c r="C1168" s="10"/>
      <c r="D1168" s="10"/>
      <c r="E1168" s="10"/>
      <c r="F1168" s="10"/>
      <c r="G1168" s="10"/>
      <c r="H1168" s="10"/>
      <c r="I1168" s="10"/>
    </row>
    <row r="1169" spans="3:9" x14ac:dyDescent="0.35">
      <c r="C1169" s="10"/>
      <c r="D1169" s="10"/>
      <c r="E1169" s="10"/>
      <c r="F1169" s="10"/>
      <c r="G1169" s="10"/>
      <c r="H1169" s="10"/>
      <c r="I1169" s="10"/>
    </row>
    <row r="1170" spans="3:9" x14ac:dyDescent="0.35">
      <c r="C1170" s="10"/>
      <c r="D1170" s="10"/>
      <c r="E1170" s="10"/>
      <c r="F1170" s="10"/>
      <c r="G1170" s="10"/>
      <c r="H1170" s="10"/>
      <c r="I1170" s="10"/>
    </row>
    <row r="1171" spans="3:9" x14ac:dyDescent="0.35">
      <c r="C1171" s="10"/>
      <c r="D1171" s="10"/>
      <c r="E1171" s="10"/>
      <c r="F1171" s="10"/>
      <c r="G1171" s="10"/>
      <c r="H1171" s="10"/>
      <c r="I1171" s="10"/>
    </row>
    <row r="1172" spans="3:9" x14ac:dyDescent="0.35">
      <c r="C1172" s="10"/>
      <c r="D1172" s="10"/>
      <c r="E1172" s="10"/>
      <c r="F1172" s="10"/>
      <c r="G1172" s="10"/>
      <c r="H1172" s="10"/>
      <c r="I1172" s="10"/>
    </row>
    <row r="1173" spans="3:9" x14ac:dyDescent="0.35">
      <c r="C1173" s="10"/>
      <c r="D1173" s="10"/>
      <c r="E1173" s="10"/>
      <c r="F1173" s="10"/>
      <c r="G1173" s="10"/>
      <c r="H1173" s="10"/>
      <c r="I1173" s="10"/>
    </row>
    <row r="1174" spans="3:9" x14ac:dyDescent="0.35">
      <c r="C1174" s="10"/>
      <c r="D1174" s="10"/>
      <c r="E1174" s="10"/>
      <c r="F1174" s="10"/>
      <c r="G1174" s="10"/>
      <c r="H1174" s="10"/>
      <c r="I1174" s="10"/>
    </row>
    <row r="1175" spans="3:9" x14ac:dyDescent="0.35">
      <c r="C1175" s="10"/>
      <c r="D1175" s="10"/>
      <c r="E1175" s="10"/>
      <c r="F1175" s="10"/>
      <c r="G1175" s="10"/>
      <c r="H1175" s="10"/>
      <c r="I1175" s="10"/>
    </row>
    <row r="1176" spans="3:9" x14ac:dyDescent="0.35">
      <c r="C1176" s="10"/>
      <c r="D1176" s="10"/>
      <c r="E1176" s="10"/>
      <c r="F1176" s="10"/>
      <c r="G1176" s="10"/>
      <c r="H1176" s="10"/>
      <c r="I1176" s="10"/>
    </row>
    <row r="1177" spans="3:9" x14ac:dyDescent="0.35">
      <c r="C1177" s="10"/>
      <c r="D1177" s="10"/>
      <c r="E1177" s="10"/>
      <c r="F1177" s="10"/>
      <c r="G1177" s="10"/>
      <c r="H1177" s="10"/>
      <c r="I1177" s="10"/>
    </row>
    <row r="1178" spans="3:9" x14ac:dyDescent="0.35">
      <c r="C1178" s="10"/>
      <c r="D1178" s="10"/>
      <c r="E1178" s="10"/>
      <c r="F1178" s="10"/>
      <c r="G1178" s="10"/>
      <c r="H1178" s="10"/>
      <c r="I1178" s="10"/>
    </row>
    <row r="1179" spans="3:9" x14ac:dyDescent="0.35">
      <c r="C1179" s="10"/>
      <c r="D1179" s="10"/>
      <c r="E1179" s="10"/>
      <c r="F1179" s="10"/>
      <c r="G1179" s="10"/>
      <c r="H1179" s="10"/>
      <c r="I1179" s="10"/>
    </row>
    <row r="1180" spans="3:9" x14ac:dyDescent="0.35">
      <c r="C1180" s="10"/>
      <c r="D1180" s="10"/>
      <c r="E1180" s="10"/>
      <c r="F1180" s="10"/>
      <c r="G1180" s="10"/>
      <c r="H1180" s="10"/>
      <c r="I1180" s="10"/>
    </row>
    <row r="1181" spans="3:9" x14ac:dyDescent="0.35">
      <c r="C1181" s="10"/>
      <c r="D1181" s="10"/>
      <c r="E1181" s="10"/>
      <c r="F1181" s="10"/>
      <c r="G1181" s="10"/>
      <c r="H1181" s="10"/>
      <c r="I1181" s="10"/>
    </row>
    <row r="1182" spans="3:9" x14ac:dyDescent="0.35">
      <c r="C1182" s="10"/>
      <c r="D1182" s="10"/>
      <c r="E1182" s="10"/>
      <c r="F1182" s="10"/>
      <c r="G1182" s="10"/>
      <c r="H1182" s="10"/>
      <c r="I1182" s="10"/>
    </row>
    <row r="1183" spans="3:9" x14ac:dyDescent="0.35">
      <c r="C1183" s="10"/>
      <c r="D1183" s="10"/>
      <c r="E1183" s="10"/>
      <c r="F1183" s="10"/>
      <c r="G1183" s="10"/>
      <c r="H1183" s="10"/>
      <c r="I1183" s="10"/>
    </row>
    <row r="1184" spans="3:9" x14ac:dyDescent="0.35">
      <c r="C1184" s="10"/>
      <c r="D1184" s="10"/>
      <c r="E1184" s="10"/>
      <c r="F1184" s="10"/>
      <c r="G1184" s="10"/>
      <c r="H1184" s="10"/>
      <c r="I1184" s="10"/>
    </row>
    <row r="1185" spans="3:9" x14ac:dyDescent="0.35">
      <c r="C1185" s="10"/>
      <c r="D1185" s="10"/>
      <c r="E1185" s="10"/>
      <c r="F1185" s="10"/>
      <c r="G1185" s="10"/>
      <c r="H1185" s="10"/>
      <c r="I1185" s="10"/>
    </row>
    <row r="1186" spans="3:9" x14ac:dyDescent="0.35">
      <c r="C1186" s="10"/>
      <c r="D1186" s="10"/>
      <c r="E1186" s="10"/>
      <c r="F1186" s="10"/>
      <c r="G1186" s="10"/>
      <c r="H1186" s="10"/>
      <c r="I1186" s="10"/>
    </row>
    <row r="1187" spans="3:9" x14ac:dyDescent="0.35">
      <c r="C1187" s="10"/>
      <c r="D1187" s="10"/>
      <c r="E1187" s="10"/>
      <c r="F1187" s="10"/>
      <c r="G1187" s="10"/>
      <c r="H1187" s="10"/>
      <c r="I1187" s="10"/>
    </row>
    <row r="1188" spans="3:9" x14ac:dyDescent="0.35">
      <c r="C1188" s="10"/>
      <c r="D1188" s="10"/>
      <c r="E1188" s="10"/>
      <c r="F1188" s="10"/>
      <c r="G1188" s="10"/>
      <c r="H1188" s="10"/>
      <c r="I1188" s="10"/>
    </row>
    <row r="1189" spans="3:9" x14ac:dyDescent="0.35">
      <c r="C1189" s="10"/>
      <c r="D1189" s="10"/>
      <c r="E1189" s="10"/>
      <c r="F1189" s="10"/>
      <c r="G1189" s="10"/>
      <c r="H1189" s="10"/>
      <c r="I1189" s="10"/>
    </row>
    <row r="1190" spans="3:9" x14ac:dyDescent="0.35">
      <c r="C1190" s="10"/>
      <c r="D1190" s="10"/>
      <c r="E1190" s="10"/>
      <c r="F1190" s="10"/>
      <c r="G1190" s="10"/>
      <c r="H1190" s="10"/>
      <c r="I1190" s="10"/>
    </row>
    <row r="1191" spans="3:9" x14ac:dyDescent="0.35">
      <c r="C1191" s="10"/>
      <c r="D1191" s="10"/>
      <c r="E1191" s="10"/>
      <c r="F1191" s="10"/>
      <c r="G1191" s="10"/>
      <c r="H1191" s="10"/>
      <c r="I1191" s="10"/>
    </row>
    <row r="1192" spans="3:9" x14ac:dyDescent="0.35">
      <c r="C1192" s="10"/>
      <c r="D1192" s="10"/>
      <c r="E1192" s="10"/>
      <c r="F1192" s="10"/>
      <c r="G1192" s="10"/>
      <c r="H1192" s="10"/>
      <c r="I1192" s="10"/>
    </row>
    <row r="1193" spans="3:9" x14ac:dyDescent="0.35">
      <c r="C1193" s="10"/>
      <c r="D1193" s="10"/>
      <c r="E1193" s="10"/>
      <c r="F1193" s="10"/>
      <c r="G1193" s="10"/>
      <c r="H1193" s="10"/>
      <c r="I1193" s="10"/>
    </row>
    <row r="1194" spans="3:9" x14ac:dyDescent="0.35">
      <c r="C1194" s="10"/>
      <c r="D1194" s="10"/>
      <c r="E1194" s="10"/>
      <c r="F1194" s="10"/>
      <c r="G1194" s="10"/>
      <c r="H1194" s="10"/>
      <c r="I1194" s="10"/>
    </row>
    <row r="1195" spans="3:9" x14ac:dyDescent="0.35">
      <c r="C1195" s="10"/>
      <c r="D1195" s="10"/>
      <c r="E1195" s="10"/>
      <c r="F1195" s="10"/>
      <c r="G1195" s="10"/>
      <c r="H1195" s="10"/>
      <c r="I1195" s="10"/>
    </row>
    <row r="1196" spans="3:9" x14ac:dyDescent="0.35">
      <c r="C1196" s="10"/>
      <c r="D1196" s="10"/>
      <c r="E1196" s="10"/>
      <c r="F1196" s="10"/>
      <c r="G1196" s="10"/>
      <c r="H1196" s="10"/>
      <c r="I1196" s="10"/>
    </row>
    <row r="1197" spans="3:9" x14ac:dyDescent="0.35">
      <c r="C1197" s="10"/>
      <c r="D1197" s="10"/>
      <c r="E1197" s="10"/>
      <c r="F1197" s="10"/>
      <c r="G1197" s="10"/>
      <c r="H1197" s="10"/>
      <c r="I1197" s="10"/>
    </row>
    <row r="1198" spans="3:9" x14ac:dyDescent="0.35">
      <c r="C1198" s="10"/>
      <c r="D1198" s="10"/>
      <c r="E1198" s="10"/>
      <c r="F1198" s="10"/>
      <c r="G1198" s="10"/>
      <c r="H1198" s="10"/>
      <c r="I1198" s="10"/>
    </row>
    <row r="1199" spans="3:9" x14ac:dyDescent="0.35">
      <c r="C1199" s="10"/>
      <c r="D1199" s="10"/>
      <c r="E1199" s="10"/>
      <c r="F1199" s="10"/>
      <c r="G1199" s="10"/>
      <c r="H1199" s="10"/>
      <c r="I1199" s="10"/>
    </row>
    <row r="1200" spans="3:9" x14ac:dyDescent="0.35">
      <c r="C1200" s="10"/>
      <c r="D1200" s="10"/>
      <c r="E1200" s="10"/>
      <c r="F1200" s="10"/>
      <c r="G1200" s="10"/>
      <c r="H1200" s="10"/>
      <c r="I1200" s="10"/>
    </row>
    <row r="1201" spans="3:9" x14ac:dyDescent="0.35">
      <c r="C1201" s="10"/>
      <c r="D1201" s="10"/>
      <c r="E1201" s="10"/>
      <c r="F1201" s="10"/>
      <c r="G1201" s="10"/>
      <c r="H1201" s="10"/>
      <c r="I1201" s="10"/>
    </row>
    <row r="1202" spans="3:9" x14ac:dyDescent="0.35">
      <c r="C1202" s="10"/>
      <c r="D1202" s="10"/>
      <c r="E1202" s="10"/>
      <c r="F1202" s="10"/>
      <c r="G1202" s="10"/>
      <c r="H1202" s="10"/>
      <c r="I1202" s="10"/>
    </row>
    <row r="1203" spans="3:9" x14ac:dyDescent="0.35">
      <c r="C1203" s="10"/>
      <c r="D1203" s="10"/>
      <c r="E1203" s="10"/>
      <c r="F1203" s="10"/>
      <c r="G1203" s="10"/>
      <c r="H1203" s="10"/>
      <c r="I1203" s="10"/>
    </row>
    <row r="1204" spans="3:9" x14ac:dyDescent="0.35">
      <c r="C1204" s="10"/>
      <c r="D1204" s="10"/>
      <c r="E1204" s="10"/>
      <c r="F1204" s="10"/>
      <c r="G1204" s="10"/>
      <c r="H1204" s="10"/>
      <c r="I1204" s="10"/>
    </row>
    <row r="1205" spans="3:9" x14ac:dyDescent="0.35">
      <c r="C1205" s="10"/>
      <c r="D1205" s="10"/>
      <c r="E1205" s="10"/>
      <c r="F1205" s="10"/>
      <c r="G1205" s="10"/>
      <c r="H1205" s="10"/>
      <c r="I1205" s="10"/>
    </row>
    <row r="1206" spans="3:9" x14ac:dyDescent="0.35">
      <c r="C1206" s="10"/>
      <c r="D1206" s="10"/>
      <c r="E1206" s="10"/>
      <c r="F1206" s="10"/>
      <c r="G1206" s="10"/>
      <c r="H1206" s="10"/>
      <c r="I1206" s="10"/>
    </row>
    <row r="1207" spans="3:9" x14ac:dyDescent="0.35">
      <c r="C1207" s="10"/>
      <c r="D1207" s="10"/>
      <c r="E1207" s="10"/>
      <c r="F1207" s="10"/>
      <c r="G1207" s="10"/>
      <c r="H1207" s="10"/>
      <c r="I1207" s="10"/>
    </row>
    <row r="1208" spans="3:9" x14ac:dyDescent="0.35">
      <c r="C1208" s="10"/>
      <c r="D1208" s="10"/>
      <c r="E1208" s="10"/>
      <c r="F1208" s="10"/>
      <c r="G1208" s="10"/>
      <c r="H1208" s="10"/>
      <c r="I1208" s="10"/>
    </row>
    <row r="1209" spans="3:9" x14ac:dyDescent="0.35">
      <c r="C1209" s="10"/>
      <c r="D1209" s="10"/>
      <c r="E1209" s="10"/>
      <c r="F1209" s="10"/>
      <c r="G1209" s="10"/>
      <c r="H1209" s="10"/>
      <c r="I1209" s="10"/>
    </row>
    <row r="1210" spans="3:9" x14ac:dyDescent="0.35">
      <c r="C1210" s="10"/>
      <c r="D1210" s="10"/>
      <c r="E1210" s="10"/>
      <c r="F1210" s="10"/>
      <c r="G1210" s="10"/>
      <c r="H1210" s="10"/>
      <c r="I1210" s="10"/>
    </row>
    <row r="1211" spans="3:9" x14ac:dyDescent="0.35">
      <c r="C1211" s="10"/>
      <c r="D1211" s="10"/>
      <c r="E1211" s="10"/>
      <c r="F1211" s="10"/>
      <c r="G1211" s="10"/>
      <c r="H1211" s="10"/>
      <c r="I1211" s="10"/>
    </row>
    <row r="1212" spans="3:9" x14ac:dyDescent="0.35">
      <c r="C1212" s="10"/>
      <c r="D1212" s="10"/>
      <c r="E1212" s="10"/>
      <c r="F1212" s="10"/>
      <c r="G1212" s="10"/>
      <c r="H1212" s="10"/>
      <c r="I1212" s="10"/>
    </row>
    <row r="1213" spans="3:9" x14ac:dyDescent="0.35">
      <c r="C1213" s="10"/>
      <c r="D1213" s="10"/>
      <c r="E1213" s="10"/>
      <c r="F1213" s="10"/>
      <c r="G1213" s="10"/>
      <c r="H1213" s="10"/>
      <c r="I1213" s="10"/>
    </row>
    <row r="1214" spans="3:9" x14ac:dyDescent="0.35">
      <c r="C1214" s="10"/>
      <c r="D1214" s="10"/>
      <c r="E1214" s="10"/>
      <c r="F1214" s="10"/>
      <c r="G1214" s="10"/>
      <c r="H1214" s="10"/>
      <c r="I1214" s="10"/>
    </row>
    <row r="1215" spans="3:9" x14ac:dyDescent="0.35">
      <c r="C1215" s="10"/>
      <c r="D1215" s="10"/>
      <c r="E1215" s="10"/>
      <c r="F1215" s="10"/>
      <c r="G1215" s="10"/>
      <c r="H1215" s="10"/>
      <c r="I1215" s="10"/>
    </row>
    <row r="1216" spans="3:9" x14ac:dyDescent="0.35">
      <c r="C1216" s="10"/>
      <c r="D1216" s="10"/>
      <c r="E1216" s="10"/>
      <c r="F1216" s="10"/>
      <c r="G1216" s="10"/>
      <c r="H1216" s="10"/>
      <c r="I1216" s="10"/>
    </row>
    <row r="1217" spans="3:9" x14ac:dyDescent="0.35">
      <c r="C1217" s="10"/>
      <c r="D1217" s="10"/>
      <c r="E1217" s="10"/>
      <c r="F1217" s="10"/>
      <c r="G1217" s="10"/>
      <c r="H1217" s="10"/>
      <c r="I1217" s="10"/>
    </row>
    <row r="1218" spans="3:9" x14ac:dyDescent="0.35">
      <c r="C1218" s="10"/>
      <c r="D1218" s="10"/>
      <c r="E1218" s="10"/>
      <c r="F1218" s="10"/>
      <c r="G1218" s="10"/>
      <c r="H1218" s="10"/>
      <c r="I1218" s="10"/>
    </row>
    <row r="1219" spans="3:9" x14ac:dyDescent="0.35">
      <c r="C1219" s="10"/>
      <c r="D1219" s="10"/>
      <c r="E1219" s="10"/>
      <c r="F1219" s="10"/>
      <c r="G1219" s="10"/>
      <c r="H1219" s="10"/>
      <c r="I1219" s="10"/>
    </row>
    <row r="1220" spans="3:9" x14ac:dyDescent="0.35">
      <c r="C1220" s="10"/>
      <c r="D1220" s="10"/>
      <c r="E1220" s="10"/>
      <c r="F1220" s="10"/>
      <c r="G1220" s="10"/>
      <c r="H1220" s="10"/>
      <c r="I1220" s="10"/>
    </row>
    <row r="1221" spans="3:9" x14ac:dyDescent="0.35">
      <c r="C1221" s="10"/>
      <c r="D1221" s="10"/>
      <c r="E1221" s="10"/>
      <c r="F1221" s="10"/>
      <c r="G1221" s="10"/>
      <c r="H1221" s="10"/>
      <c r="I1221" s="10"/>
    </row>
    <row r="1222" spans="3:9" x14ac:dyDescent="0.35">
      <c r="C1222" s="10"/>
      <c r="D1222" s="10"/>
      <c r="E1222" s="10"/>
      <c r="F1222" s="10"/>
      <c r="G1222" s="10"/>
      <c r="H1222" s="10"/>
      <c r="I1222" s="10"/>
    </row>
    <row r="1223" spans="3:9" x14ac:dyDescent="0.35">
      <c r="C1223" s="10"/>
      <c r="D1223" s="10"/>
      <c r="E1223" s="10"/>
      <c r="F1223" s="10"/>
      <c r="G1223" s="10"/>
      <c r="H1223" s="10"/>
      <c r="I1223" s="10"/>
    </row>
    <row r="1224" spans="3:9" x14ac:dyDescent="0.35">
      <c r="C1224" s="10"/>
      <c r="D1224" s="10"/>
      <c r="E1224" s="10"/>
      <c r="F1224" s="10"/>
      <c r="G1224" s="10"/>
      <c r="H1224" s="10"/>
      <c r="I1224" s="10"/>
    </row>
    <row r="1225" spans="3:9" x14ac:dyDescent="0.35">
      <c r="C1225" s="10"/>
      <c r="D1225" s="10"/>
      <c r="E1225" s="10"/>
      <c r="F1225" s="10"/>
      <c r="G1225" s="10"/>
      <c r="H1225" s="10"/>
      <c r="I1225" s="10"/>
    </row>
    <row r="1226" spans="3:9" x14ac:dyDescent="0.35">
      <c r="C1226" s="10"/>
      <c r="D1226" s="10"/>
      <c r="E1226" s="10"/>
      <c r="F1226" s="10"/>
      <c r="G1226" s="10"/>
      <c r="H1226" s="10"/>
      <c r="I1226" s="10"/>
    </row>
    <row r="1227" spans="3:9" x14ac:dyDescent="0.35">
      <c r="C1227" s="10"/>
      <c r="D1227" s="10"/>
      <c r="E1227" s="10"/>
      <c r="F1227" s="10"/>
      <c r="G1227" s="10"/>
      <c r="H1227" s="10"/>
      <c r="I1227" s="10"/>
    </row>
    <row r="1228" spans="3:9" x14ac:dyDescent="0.35">
      <c r="C1228" s="10"/>
      <c r="D1228" s="10"/>
      <c r="E1228" s="10"/>
      <c r="F1228" s="10"/>
      <c r="G1228" s="10"/>
      <c r="H1228" s="10"/>
      <c r="I1228" s="10"/>
    </row>
    <row r="1229" spans="3:9" x14ac:dyDescent="0.35">
      <c r="C1229" s="10"/>
      <c r="D1229" s="10"/>
      <c r="E1229" s="10"/>
      <c r="F1229" s="10"/>
      <c r="G1229" s="10"/>
      <c r="H1229" s="10"/>
      <c r="I1229" s="10"/>
    </row>
    <row r="1230" spans="3:9" x14ac:dyDescent="0.35">
      <c r="C1230" s="10"/>
      <c r="D1230" s="10"/>
      <c r="E1230" s="10"/>
      <c r="F1230" s="10"/>
      <c r="G1230" s="10"/>
      <c r="H1230" s="10"/>
      <c r="I1230" s="10"/>
    </row>
    <row r="1231" spans="3:9" x14ac:dyDescent="0.35">
      <c r="C1231" s="10"/>
      <c r="D1231" s="10"/>
      <c r="E1231" s="10"/>
      <c r="F1231" s="10"/>
      <c r="G1231" s="10"/>
      <c r="H1231" s="10"/>
      <c r="I1231" s="10"/>
    </row>
    <row r="1232" spans="3:9" x14ac:dyDescent="0.35">
      <c r="C1232" s="10"/>
      <c r="D1232" s="10"/>
      <c r="E1232" s="10"/>
      <c r="F1232" s="10"/>
      <c r="G1232" s="10"/>
      <c r="H1232" s="10"/>
      <c r="I1232" s="10"/>
    </row>
    <row r="1233" spans="3:9" x14ac:dyDescent="0.35">
      <c r="C1233" s="10"/>
      <c r="D1233" s="10"/>
      <c r="E1233" s="10"/>
      <c r="F1233" s="10"/>
      <c r="G1233" s="10"/>
      <c r="H1233" s="10"/>
      <c r="I1233" s="10"/>
    </row>
    <row r="1234" spans="3:9" x14ac:dyDescent="0.35">
      <c r="C1234" s="10"/>
      <c r="D1234" s="10"/>
      <c r="E1234" s="10"/>
      <c r="F1234" s="10"/>
      <c r="G1234" s="10"/>
      <c r="H1234" s="10"/>
      <c r="I1234" s="10"/>
    </row>
    <row r="1235" spans="3:9" x14ac:dyDescent="0.35">
      <c r="C1235" s="10"/>
      <c r="D1235" s="10"/>
      <c r="E1235" s="10"/>
      <c r="F1235" s="10"/>
      <c r="G1235" s="10"/>
      <c r="H1235" s="10"/>
      <c r="I1235" s="10"/>
    </row>
    <row r="1236" spans="3:9" x14ac:dyDescent="0.35">
      <c r="C1236" s="10"/>
      <c r="D1236" s="10"/>
      <c r="E1236" s="10"/>
      <c r="F1236" s="10"/>
      <c r="G1236" s="10"/>
      <c r="H1236" s="10"/>
      <c r="I1236" s="10"/>
    </row>
    <row r="1237" spans="3:9" x14ac:dyDescent="0.35">
      <c r="C1237" s="10"/>
      <c r="D1237" s="10"/>
      <c r="E1237" s="10"/>
      <c r="F1237" s="10"/>
      <c r="G1237" s="10"/>
      <c r="H1237" s="10"/>
      <c r="I1237" s="10"/>
    </row>
    <row r="1238" spans="3:9" x14ac:dyDescent="0.35">
      <c r="C1238" s="10"/>
      <c r="D1238" s="10"/>
      <c r="E1238" s="10"/>
      <c r="F1238" s="10"/>
      <c r="G1238" s="10"/>
      <c r="H1238" s="10"/>
      <c r="I1238" s="10"/>
    </row>
    <row r="1239" spans="3:9" x14ac:dyDescent="0.35">
      <c r="C1239" s="10"/>
      <c r="D1239" s="10"/>
      <c r="E1239" s="10"/>
      <c r="F1239" s="10"/>
      <c r="G1239" s="10"/>
      <c r="H1239" s="10"/>
      <c r="I1239" s="10"/>
    </row>
    <row r="1240" spans="3:9" x14ac:dyDescent="0.35">
      <c r="C1240" s="10"/>
      <c r="D1240" s="10"/>
      <c r="E1240" s="10"/>
      <c r="F1240" s="10"/>
      <c r="G1240" s="10"/>
      <c r="H1240" s="10"/>
      <c r="I1240" s="10"/>
    </row>
    <row r="1241" spans="3:9" x14ac:dyDescent="0.35">
      <c r="C1241" s="10"/>
      <c r="D1241" s="10"/>
      <c r="E1241" s="10"/>
      <c r="F1241" s="10"/>
      <c r="G1241" s="10"/>
      <c r="H1241" s="10"/>
      <c r="I1241" s="10"/>
    </row>
    <row r="1242" spans="3:9" x14ac:dyDescent="0.35">
      <c r="C1242" s="10"/>
      <c r="D1242" s="10"/>
      <c r="E1242" s="10"/>
      <c r="F1242" s="10"/>
      <c r="G1242" s="10"/>
      <c r="H1242" s="10"/>
      <c r="I1242" s="10"/>
    </row>
    <row r="1243" spans="3:9" x14ac:dyDescent="0.35">
      <c r="C1243" s="10"/>
      <c r="D1243" s="10"/>
      <c r="E1243" s="10"/>
      <c r="F1243" s="10"/>
      <c r="G1243" s="10"/>
      <c r="H1243" s="10"/>
      <c r="I1243" s="10"/>
    </row>
    <row r="1244" spans="3:9" x14ac:dyDescent="0.35">
      <c r="C1244" s="10"/>
      <c r="D1244" s="10"/>
      <c r="E1244" s="10"/>
      <c r="F1244" s="10"/>
      <c r="G1244" s="10"/>
      <c r="H1244" s="10"/>
      <c r="I1244" s="10"/>
    </row>
    <row r="1245" spans="3:9" x14ac:dyDescent="0.35">
      <c r="C1245" s="10"/>
      <c r="D1245" s="10"/>
      <c r="E1245" s="10"/>
      <c r="F1245" s="10"/>
      <c r="G1245" s="10"/>
      <c r="H1245" s="10"/>
      <c r="I1245" s="10"/>
    </row>
    <row r="1246" spans="3:9" x14ac:dyDescent="0.35">
      <c r="C1246" s="10"/>
      <c r="D1246" s="10"/>
      <c r="E1246" s="10"/>
      <c r="F1246" s="10"/>
      <c r="G1246" s="10"/>
      <c r="H1246" s="10"/>
      <c r="I1246" s="10"/>
    </row>
    <row r="1247" spans="3:9" x14ac:dyDescent="0.35">
      <c r="C1247" s="10"/>
      <c r="D1247" s="10"/>
      <c r="E1247" s="10"/>
      <c r="F1247" s="10"/>
      <c r="G1247" s="10"/>
      <c r="H1247" s="10"/>
      <c r="I1247" s="10"/>
    </row>
    <row r="1248" spans="3:9" x14ac:dyDescent="0.35">
      <c r="C1248" s="10"/>
      <c r="D1248" s="10"/>
      <c r="E1248" s="10"/>
      <c r="F1248" s="10"/>
      <c r="G1248" s="10"/>
      <c r="H1248" s="10"/>
      <c r="I1248" s="10"/>
    </row>
    <row r="1249" spans="3:9" x14ac:dyDescent="0.35">
      <c r="C1249" s="10"/>
      <c r="D1249" s="10"/>
      <c r="E1249" s="10"/>
      <c r="F1249" s="10"/>
      <c r="G1249" s="10"/>
      <c r="H1249" s="10"/>
      <c r="I1249" s="10"/>
    </row>
    <row r="1250" spans="3:9" x14ac:dyDescent="0.35">
      <c r="C1250" s="10"/>
      <c r="D1250" s="10"/>
      <c r="E1250" s="10"/>
      <c r="F1250" s="10"/>
      <c r="G1250" s="10"/>
      <c r="H1250" s="10"/>
      <c r="I1250" s="10"/>
    </row>
    <row r="1251" spans="3:9" x14ac:dyDescent="0.35">
      <c r="C1251" s="10"/>
      <c r="D1251" s="10"/>
      <c r="E1251" s="10"/>
      <c r="F1251" s="10"/>
      <c r="G1251" s="10"/>
      <c r="H1251" s="10"/>
      <c r="I1251" s="10"/>
    </row>
    <row r="1252" spans="3:9" x14ac:dyDescent="0.35">
      <c r="C1252" s="10"/>
      <c r="D1252" s="10"/>
      <c r="E1252" s="10"/>
      <c r="F1252" s="10"/>
      <c r="G1252" s="10"/>
      <c r="H1252" s="10"/>
      <c r="I1252" s="10"/>
    </row>
    <row r="1253" spans="3:9" x14ac:dyDescent="0.35">
      <c r="C1253" s="10"/>
      <c r="D1253" s="10"/>
      <c r="E1253" s="10"/>
      <c r="F1253" s="10"/>
      <c r="G1253" s="10"/>
      <c r="H1253" s="10"/>
      <c r="I1253" s="10"/>
    </row>
    <row r="1254" spans="3:9" x14ac:dyDescent="0.35">
      <c r="C1254" s="10"/>
      <c r="D1254" s="10"/>
      <c r="E1254" s="10"/>
      <c r="F1254" s="10"/>
      <c r="G1254" s="10"/>
      <c r="H1254" s="10"/>
      <c r="I1254" s="10"/>
    </row>
    <row r="1255" spans="3:9" x14ac:dyDescent="0.35">
      <c r="C1255" s="10"/>
      <c r="D1255" s="10"/>
      <c r="E1255" s="10"/>
      <c r="F1255" s="10"/>
      <c r="G1255" s="10"/>
      <c r="H1255" s="10"/>
      <c r="I1255" s="10"/>
    </row>
    <row r="1256" spans="3:9" x14ac:dyDescent="0.35">
      <c r="C1256" s="10"/>
      <c r="D1256" s="10"/>
      <c r="E1256" s="10"/>
      <c r="F1256" s="10"/>
      <c r="G1256" s="10"/>
      <c r="H1256" s="10"/>
      <c r="I1256" s="10"/>
    </row>
    <row r="1257" spans="3:9" x14ac:dyDescent="0.35">
      <c r="C1257" s="10"/>
      <c r="D1257" s="10"/>
      <c r="E1257" s="10"/>
      <c r="F1257" s="10"/>
      <c r="G1257" s="10"/>
      <c r="H1257" s="10"/>
      <c r="I1257" s="10"/>
    </row>
    <row r="1258" spans="3:9" x14ac:dyDescent="0.35">
      <c r="C1258" s="10"/>
      <c r="D1258" s="10"/>
      <c r="E1258" s="10"/>
      <c r="F1258" s="10"/>
      <c r="G1258" s="10"/>
      <c r="H1258" s="10"/>
      <c r="I1258" s="10"/>
    </row>
    <row r="1259" spans="3:9" x14ac:dyDescent="0.35">
      <c r="C1259" s="10"/>
      <c r="D1259" s="10"/>
      <c r="E1259" s="10"/>
      <c r="F1259" s="10"/>
      <c r="G1259" s="10"/>
      <c r="H1259" s="10"/>
      <c r="I1259" s="10"/>
    </row>
    <row r="1260" spans="3:9" x14ac:dyDescent="0.35">
      <c r="C1260" s="10"/>
      <c r="D1260" s="10"/>
      <c r="E1260" s="10"/>
      <c r="F1260" s="10"/>
      <c r="G1260" s="10"/>
      <c r="H1260" s="10"/>
      <c r="I1260" s="10"/>
    </row>
    <row r="1261" spans="3:9" x14ac:dyDescent="0.35">
      <c r="C1261" s="10"/>
      <c r="D1261" s="10"/>
      <c r="E1261" s="10"/>
      <c r="F1261" s="10"/>
      <c r="G1261" s="10"/>
      <c r="H1261" s="10"/>
      <c r="I1261" s="10"/>
    </row>
    <row r="1262" spans="3:9" x14ac:dyDescent="0.35">
      <c r="C1262" s="10"/>
      <c r="D1262" s="10"/>
      <c r="E1262" s="10"/>
      <c r="F1262" s="10"/>
      <c r="G1262" s="10"/>
      <c r="H1262" s="10"/>
      <c r="I1262" s="10"/>
    </row>
    <row r="1263" spans="3:9" x14ac:dyDescent="0.35">
      <c r="C1263" s="10"/>
      <c r="D1263" s="10"/>
      <c r="E1263" s="10"/>
      <c r="F1263" s="10"/>
      <c r="G1263" s="10"/>
      <c r="H1263" s="10"/>
      <c r="I1263" s="10"/>
    </row>
    <row r="1264" spans="3:9" x14ac:dyDescent="0.35">
      <c r="C1264" s="10"/>
      <c r="D1264" s="10"/>
      <c r="E1264" s="10"/>
      <c r="F1264" s="10"/>
      <c r="G1264" s="10"/>
      <c r="H1264" s="10"/>
      <c r="I1264" s="10"/>
    </row>
    <row r="1265" spans="3:9" x14ac:dyDescent="0.35">
      <c r="C1265" s="10"/>
      <c r="D1265" s="10"/>
      <c r="E1265" s="10"/>
      <c r="F1265" s="10"/>
      <c r="G1265" s="10"/>
      <c r="H1265" s="10"/>
      <c r="I1265" s="10"/>
    </row>
    <row r="1266" spans="3:9" x14ac:dyDescent="0.35">
      <c r="C1266" s="10"/>
      <c r="D1266" s="10"/>
      <c r="E1266" s="10"/>
      <c r="F1266" s="10"/>
      <c r="G1266" s="10"/>
      <c r="H1266" s="10"/>
      <c r="I1266" s="10"/>
    </row>
    <row r="1267" spans="3:9" x14ac:dyDescent="0.35">
      <c r="C1267" s="10"/>
      <c r="D1267" s="10"/>
      <c r="E1267" s="10"/>
      <c r="F1267" s="10"/>
      <c r="G1267" s="10"/>
      <c r="H1267" s="10"/>
      <c r="I1267" s="10"/>
    </row>
    <row r="1268" spans="3:9" x14ac:dyDescent="0.35">
      <c r="C1268" s="10"/>
      <c r="D1268" s="10"/>
      <c r="E1268" s="10"/>
      <c r="F1268" s="10"/>
      <c r="G1268" s="10"/>
      <c r="H1268" s="10"/>
      <c r="I1268" s="10"/>
    </row>
    <row r="1269" spans="3:9" x14ac:dyDescent="0.35">
      <c r="C1269" s="10"/>
      <c r="D1269" s="10"/>
      <c r="E1269" s="10"/>
      <c r="F1269" s="10"/>
      <c r="G1269" s="10"/>
      <c r="H1269" s="10"/>
      <c r="I1269" s="10"/>
    </row>
    <row r="1270" spans="3:9" x14ac:dyDescent="0.35">
      <c r="C1270" s="10"/>
      <c r="D1270" s="10"/>
      <c r="E1270" s="10"/>
      <c r="F1270" s="10"/>
      <c r="G1270" s="10"/>
      <c r="H1270" s="10"/>
      <c r="I1270" s="10"/>
    </row>
    <row r="1271" spans="3:9" x14ac:dyDescent="0.35">
      <c r="C1271" s="10"/>
      <c r="D1271" s="10"/>
      <c r="E1271" s="10"/>
      <c r="F1271" s="10"/>
      <c r="G1271" s="10"/>
      <c r="H1271" s="10"/>
      <c r="I1271" s="10"/>
    </row>
    <row r="1272" spans="3:9" x14ac:dyDescent="0.35">
      <c r="C1272" s="10"/>
      <c r="D1272" s="10"/>
      <c r="E1272" s="10"/>
      <c r="F1272" s="10"/>
      <c r="G1272" s="10"/>
      <c r="H1272" s="10"/>
      <c r="I1272" s="10"/>
    </row>
    <row r="1273" spans="3:9" x14ac:dyDescent="0.35">
      <c r="C1273" s="10"/>
      <c r="D1273" s="10"/>
      <c r="E1273" s="10"/>
      <c r="F1273" s="10"/>
      <c r="G1273" s="10"/>
      <c r="H1273" s="10"/>
      <c r="I1273" s="10"/>
    </row>
    <row r="1274" spans="3:9" x14ac:dyDescent="0.35">
      <c r="C1274" s="10"/>
      <c r="D1274" s="10"/>
      <c r="E1274" s="10"/>
      <c r="F1274" s="10"/>
      <c r="G1274" s="10"/>
      <c r="H1274" s="10"/>
      <c r="I1274" s="10"/>
    </row>
    <row r="1275" spans="3:9" x14ac:dyDescent="0.35">
      <c r="C1275" s="10"/>
      <c r="D1275" s="10"/>
      <c r="E1275" s="10"/>
      <c r="F1275" s="10"/>
      <c r="G1275" s="10"/>
      <c r="H1275" s="10"/>
      <c r="I1275" s="10"/>
    </row>
    <row r="1276" spans="3:9" x14ac:dyDescent="0.35">
      <c r="C1276" s="10"/>
      <c r="D1276" s="10"/>
      <c r="E1276" s="10"/>
      <c r="F1276" s="10"/>
      <c r="G1276" s="10"/>
      <c r="H1276" s="10"/>
      <c r="I1276" s="10"/>
    </row>
    <row r="1277" spans="3:9" x14ac:dyDescent="0.35">
      <c r="C1277" s="10"/>
      <c r="D1277" s="10"/>
      <c r="E1277" s="10"/>
      <c r="F1277" s="10"/>
      <c r="G1277" s="10"/>
      <c r="H1277" s="10"/>
      <c r="I1277" s="10"/>
    </row>
    <row r="1278" spans="3:9" x14ac:dyDescent="0.35">
      <c r="C1278" s="10"/>
      <c r="D1278" s="10"/>
      <c r="E1278" s="10"/>
      <c r="F1278" s="10"/>
      <c r="G1278" s="10"/>
      <c r="H1278" s="10"/>
      <c r="I1278" s="10"/>
    </row>
    <row r="1279" spans="3:9" x14ac:dyDescent="0.35">
      <c r="C1279" s="10"/>
      <c r="D1279" s="10"/>
      <c r="E1279" s="10"/>
      <c r="F1279" s="10"/>
      <c r="G1279" s="10"/>
      <c r="H1279" s="10"/>
      <c r="I1279" s="10"/>
    </row>
    <row r="1280" spans="3:9" x14ac:dyDescent="0.35">
      <c r="C1280" s="10"/>
      <c r="D1280" s="10"/>
      <c r="E1280" s="10"/>
      <c r="F1280" s="10"/>
      <c r="G1280" s="10"/>
      <c r="H1280" s="10"/>
      <c r="I1280" s="10"/>
    </row>
    <row r="1281" spans="3:9" x14ac:dyDescent="0.35">
      <c r="C1281" s="10"/>
      <c r="D1281" s="10"/>
      <c r="E1281" s="10"/>
      <c r="F1281" s="10"/>
      <c r="G1281" s="10"/>
      <c r="H1281" s="10"/>
      <c r="I1281" s="10"/>
    </row>
    <row r="1282" spans="3:9" x14ac:dyDescent="0.35">
      <c r="C1282" s="10"/>
      <c r="D1282" s="10"/>
      <c r="E1282" s="10"/>
      <c r="F1282" s="10"/>
      <c r="G1282" s="10"/>
      <c r="H1282" s="10"/>
      <c r="I1282" s="10"/>
    </row>
    <row r="1283" spans="3:9" x14ac:dyDescent="0.35">
      <c r="C1283" s="10"/>
      <c r="D1283" s="10"/>
      <c r="E1283" s="10"/>
      <c r="F1283" s="10"/>
      <c r="G1283" s="10"/>
      <c r="H1283" s="10"/>
      <c r="I1283" s="10"/>
    </row>
    <row r="1284" spans="3:9" x14ac:dyDescent="0.35">
      <c r="C1284" s="10"/>
      <c r="D1284" s="10"/>
      <c r="E1284" s="10"/>
      <c r="F1284" s="10"/>
      <c r="G1284" s="10"/>
      <c r="H1284" s="10"/>
      <c r="I1284" s="10"/>
    </row>
    <row r="1285" spans="3:9" x14ac:dyDescent="0.35">
      <c r="C1285" s="10"/>
      <c r="D1285" s="10"/>
      <c r="E1285" s="10"/>
      <c r="F1285" s="10"/>
      <c r="G1285" s="10"/>
      <c r="H1285" s="10"/>
      <c r="I1285" s="10"/>
    </row>
    <row r="1286" spans="3:9" x14ac:dyDescent="0.35">
      <c r="C1286" s="10"/>
      <c r="D1286" s="10"/>
      <c r="E1286" s="10"/>
      <c r="F1286" s="10"/>
      <c r="G1286" s="10"/>
      <c r="H1286" s="10"/>
      <c r="I1286" s="10"/>
    </row>
    <row r="1287" spans="3:9" x14ac:dyDescent="0.35">
      <c r="C1287" s="10"/>
      <c r="D1287" s="10"/>
      <c r="E1287" s="10"/>
      <c r="F1287" s="10"/>
      <c r="G1287" s="10"/>
      <c r="H1287" s="10"/>
      <c r="I1287" s="10"/>
    </row>
    <row r="1288" spans="3:9" x14ac:dyDescent="0.35">
      <c r="C1288" s="10"/>
      <c r="D1288" s="10"/>
      <c r="E1288" s="10"/>
      <c r="F1288" s="10"/>
      <c r="G1288" s="10"/>
      <c r="H1288" s="10"/>
      <c r="I1288" s="10"/>
    </row>
    <row r="1289" spans="3:9" x14ac:dyDescent="0.35">
      <c r="C1289" s="10"/>
      <c r="D1289" s="10"/>
      <c r="E1289" s="10"/>
      <c r="F1289" s="10"/>
      <c r="G1289" s="10"/>
      <c r="H1289" s="10"/>
      <c r="I1289" s="10"/>
    </row>
    <row r="1290" spans="3:9" x14ac:dyDescent="0.35">
      <c r="C1290" s="10"/>
      <c r="D1290" s="10"/>
      <c r="E1290" s="10"/>
      <c r="F1290" s="10"/>
      <c r="G1290" s="10"/>
      <c r="H1290" s="10"/>
      <c r="I1290" s="10"/>
    </row>
    <row r="1291" spans="3:9" x14ac:dyDescent="0.35">
      <c r="C1291" s="10"/>
      <c r="D1291" s="10"/>
      <c r="E1291" s="10"/>
      <c r="F1291" s="10"/>
      <c r="G1291" s="10"/>
      <c r="H1291" s="10"/>
      <c r="I1291" s="10"/>
    </row>
    <row r="1292" spans="3:9" x14ac:dyDescent="0.35">
      <c r="C1292" s="10"/>
      <c r="D1292" s="10"/>
      <c r="E1292" s="10"/>
      <c r="F1292" s="10"/>
      <c r="G1292" s="10"/>
      <c r="H1292" s="10"/>
      <c r="I1292" s="10"/>
    </row>
    <row r="1293" spans="3:9" x14ac:dyDescent="0.35">
      <c r="C1293" s="10"/>
      <c r="D1293" s="10"/>
      <c r="E1293" s="10"/>
      <c r="F1293" s="10"/>
      <c r="G1293" s="10"/>
      <c r="H1293" s="10"/>
      <c r="I1293" s="10"/>
    </row>
    <row r="1294" spans="3:9" x14ac:dyDescent="0.35">
      <c r="C1294" s="10"/>
      <c r="D1294" s="10"/>
      <c r="E1294" s="10"/>
      <c r="F1294" s="10"/>
      <c r="G1294" s="10"/>
      <c r="H1294" s="10"/>
      <c r="I1294" s="10"/>
    </row>
    <row r="1295" spans="3:9" x14ac:dyDescent="0.35">
      <c r="C1295" s="10"/>
      <c r="D1295" s="10"/>
      <c r="E1295" s="10"/>
      <c r="F1295" s="10"/>
      <c r="G1295" s="10"/>
      <c r="H1295" s="10"/>
      <c r="I1295" s="10"/>
    </row>
    <row r="1296" spans="3:9" x14ac:dyDescent="0.35">
      <c r="C1296" s="10"/>
      <c r="D1296" s="10"/>
      <c r="E1296" s="10"/>
      <c r="F1296" s="10"/>
      <c r="G1296" s="10"/>
      <c r="H1296" s="10"/>
      <c r="I1296" s="10"/>
    </row>
    <row r="1297" spans="3:9" x14ac:dyDescent="0.35">
      <c r="C1297" s="10"/>
      <c r="D1297" s="10"/>
      <c r="E1297" s="10"/>
      <c r="F1297" s="10"/>
      <c r="G1297" s="10"/>
      <c r="H1297" s="10"/>
      <c r="I1297" s="10"/>
    </row>
    <row r="1298" spans="3:9" x14ac:dyDescent="0.35">
      <c r="C1298" s="10"/>
      <c r="D1298" s="10"/>
      <c r="E1298" s="10"/>
      <c r="F1298" s="10"/>
      <c r="G1298" s="10"/>
      <c r="H1298" s="10"/>
      <c r="I1298" s="10"/>
    </row>
    <row r="1299" spans="3:9" x14ac:dyDescent="0.35">
      <c r="C1299" s="10"/>
      <c r="D1299" s="10"/>
      <c r="E1299" s="10"/>
      <c r="F1299" s="10"/>
      <c r="G1299" s="10"/>
      <c r="H1299" s="10"/>
      <c r="I1299" s="10"/>
    </row>
    <row r="1300" spans="3:9" x14ac:dyDescent="0.35">
      <c r="C1300" s="10"/>
      <c r="D1300" s="10"/>
      <c r="E1300" s="10"/>
      <c r="F1300" s="10"/>
      <c r="G1300" s="10"/>
      <c r="H1300" s="10"/>
      <c r="I1300" s="10"/>
    </row>
    <row r="1301" spans="3:9" x14ac:dyDescent="0.35">
      <c r="C1301" s="10"/>
      <c r="D1301" s="10"/>
      <c r="E1301" s="10"/>
      <c r="F1301" s="10"/>
      <c r="G1301" s="10"/>
      <c r="H1301" s="10"/>
      <c r="I1301" s="10"/>
    </row>
    <row r="1302" spans="3:9" x14ac:dyDescent="0.35">
      <c r="C1302" s="10"/>
      <c r="D1302" s="10"/>
      <c r="E1302" s="10"/>
      <c r="F1302" s="10"/>
      <c r="G1302" s="10"/>
      <c r="H1302" s="10"/>
      <c r="I1302" s="10"/>
    </row>
    <row r="1303" spans="3:9" x14ac:dyDescent="0.35">
      <c r="C1303" s="10"/>
      <c r="D1303" s="10"/>
      <c r="E1303" s="10"/>
      <c r="F1303" s="10"/>
      <c r="G1303" s="10"/>
      <c r="H1303" s="10"/>
      <c r="I1303" s="10"/>
    </row>
    <row r="1304" spans="3:9" x14ac:dyDescent="0.35">
      <c r="C1304" s="10"/>
      <c r="D1304" s="10"/>
      <c r="E1304" s="10"/>
      <c r="F1304" s="10"/>
      <c r="G1304" s="10"/>
      <c r="H1304" s="10"/>
      <c r="I1304" s="10"/>
    </row>
    <row r="1305" spans="3:9" x14ac:dyDescent="0.35">
      <c r="C1305" s="10"/>
      <c r="D1305" s="10"/>
      <c r="E1305" s="10"/>
      <c r="F1305" s="10"/>
      <c r="G1305" s="10"/>
      <c r="H1305" s="10"/>
      <c r="I1305" s="10"/>
    </row>
    <row r="1306" spans="3:9" x14ac:dyDescent="0.35">
      <c r="C1306" s="10"/>
      <c r="D1306" s="10"/>
      <c r="E1306" s="10"/>
      <c r="F1306" s="10"/>
      <c r="G1306" s="10"/>
      <c r="H1306" s="10"/>
      <c r="I1306" s="10"/>
    </row>
    <row r="1307" spans="3:9" x14ac:dyDescent="0.35">
      <c r="C1307" s="10"/>
      <c r="D1307" s="10"/>
      <c r="E1307" s="10"/>
      <c r="F1307" s="10"/>
      <c r="G1307" s="10"/>
      <c r="H1307" s="10"/>
      <c r="I1307" s="10"/>
    </row>
    <row r="1308" spans="3:9" x14ac:dyDescent="0.35">
      <c r="C1308" s="10"/>
      <c r="D1308" s="10"/>
      <c r="E1308" s="10"/>
      <c r="F1308" s="10"/>
      <c r="G1308" s="10"/>
      <c r="H1308" s="10"/>
      <c r="I1308" s="10"/>
    </row>
    <row r="1309" spans="3:9" x14ac:dyDescent="0.35">
      <c r="C1309" s="10"/>
      <c r="D1309" s="10"/>
      <c r="E1309" s="10"/>
      <c r="F1309" s="10"/>
      <c r="G1309" s="10"/>
      <c r="H1309" s="10"/>
      <c r="I1309" s="10"/>
    </row>
    <row r="1310" spans="3:9" x14ac:dyDescent="0.35">
      <c r="C1310" s="10"/>
      <c r="D1310" s="10"/>
      <c r="E1310" s="10"/>
      <c r="F1310" s="10"/>
      <c r="G1310" s="10"/>
      <c r="H1310" s="10"/>
      <c r="I1310" s="10"/>
    </row>
    <row r="1311" spans="3:9" x14ac:dyDescent="0.35">
      <c r="C1311" s="10"/>
      <c r="D1311" s="10"/>
      <c r="E1311" s="10"/>
      <c r="F1311" s="10"/>
      <c r="G1311" s="10"/>
      <c r="H1311" s="10"/>
      <c r="I1311" s="10"/>
    </row>
    <row r="1312" spans="3:9" x14ac:dyDescent="0.35">
      <c r="C1312" s="10"/>
      <c r="D1312" s="10"/>
      <c r="E1312" s="10"/>
      <c r="F1312" s="10"/>
      <c r="G1312" s="10"/>
      <c r="H1312" s="10"/>
      <c r="I1312" s="10"/>
    </row>
    <row r="1313" spans="3:9" x14ac:dyDescent="0.35">
      <c r="C1313" s="10"/>
      <c r="D1313" s="10"/>
      <c r="E1313" s="10"/>
      <c r="F1313" s="10"/>
      <c r="G1313" s="10"/>
      <c r="H1313" s="10"/>
      <c r="I1313" s="10"/>
    </row>
    <row r="1314" spans="3:9" x14ac:dyDescent="0.35">
      <c r="C1314" s="10"/>
      <c r="D1314" s="10"/>
      <c r="E1314" s="10"/>
      <c r="F1314" s="10"/>
      <c r="G1314" s="10"/>
      <c r="H1314" s="10"/>
      <c r="I1314" s="10"/>
    </row>
    <row r="1315" spans="3:9" x14ac:dyDescent="0.35">
      <c r="C1315" s="10"/>
      <c r="D1315" s="10"/>
      <c r="E1315" s="10"/>
      <c r="F1315" s="10"/>
      <c r="G1315" s="10"/>
      <c r="H1315" s="10"/>
      <c r="I1315" s="10"/>
    </row>
    <row r="1316" spans="3:9" x14ac:dyDescent="0.35">
      <c r="C1316" s="10"/>
      <c r="D1316" s="10"/>
      <c r="E1316" s="10"/>
      <c r="F1316" s="10"/>
      <c r="G1316" s="10"/>
      <c r="H1316" s="10"/>
      <c r="I1316" s="10"/>
    </row>
    <row r="1317" spans="3:9" x14ac:dyDescent="0.35">
      <c r="C1317" s="10"/>
      <c r="D1317" s="10"/>
      <c r="E1317" s="10"/>
      <c r="F1317" s="10"/>
      <c r="G1317" s="10"/>
      <c r="H1317" s="10"/>
      <c r="I1317" s="10"/>
    </row>
    <row r="1318" spans="3:9" x14ac:dyDescent="0.35">
      <c r="C1318" s="10"/>
      <c r="D1318" s="10"/>
      <c r="E1318" s="10"/>
      <c r="F1318" s="10"/>
      <c r="G1318" s="10"/>
      <c r="H1318" s="10"/>
      <c r="I1318" s="10"/>
    </row>
    <row r="1319" spans="3:9" x14ac:dyDescent="0.35">
      <c r="C1319" s="10"/>
      <c r="D1319" s="10"/>
      <c r="E1319" s="10"/>
      <c r="F1319" s="10"/>
      <c r="G1319" s="10"/>
      <c r="H1319" s="10"/>
      <c r="I1319" s="10"/>
    </row>
    <row r="1320" spans="3:9" x14ac:dyDescent="0.35">
      <c r="C1320" s="10"/>
      <c r="D1320" s="10"/>
      <c r="E1320" s="10"/>
      <c r="F1320" s="10"/>
      <c r="G1320" s="10"/>
      <c r="H1320" s="10"/>
      <c r="I1320" s="10"/>
    </row>
    <row r="1321" spans="3:9" x14ac:dyDescent="0.35">
      <c r="C1321" s="10"/>
      <c r="D1321" s="10"/>
      <c r="E1321" s="10"/>
      <c r="F1321" s="10"/>
      <c r="G1321" s="10"/>
      <c r="H1321" s="10"/>
      <c r="I1321" s="10"/>
    </row>
    <row r="1322" spans="3:9" x14ac:dyDescent="0.35">
      <c r="C1322" s="10"/>
      <c r="D1322" s="10"/>
      <c r="E1322" s="10"/>
      <c r="F1322" s="10"/>
      <c r="G1322" s="10"/>
      <c r="H1322" s="10"/>
      <c r="I1322" s="10"/>
    </row>
    <row r="1323" spans="3:9" x14ac:dyDescent="0.35">
      <c r="C1323" s="10"/>
      <c r="D1323" s="10"/>
      <c r="E1323" s="10"/>
      <c r="F1323" s="10"/>
      <c r="G1323" s="10"/>
      <c r="H1323" s="10"/>
      <c r="I1323" s="10"/>
    </row>
    <row r="1324" spans="3:9" x14ac:dyDescent="0.35">
      <c r="C1324" s="10"/>
      <c r="D1324" s="10"/>
      <c r="E1324" s="10"/>
      <c r="F1324" s="10"/>
      <c r="G1324" s="10"/>
      <c r="H1324" s="10"/>
      <c r="I1324" s="10"/>
    </row>
    <row r="1325" spans="3:9" x14ac:dyDescent="0.35">
      <c r="C1325" s="10"/>
      <c r="D1325" s="10"/>
      <c r="E1325" s="10"/>
      <c r="F1325" s="10"/>
      <c r="G1325" s="10"/>
      <c r="H1325" s="10"/>
      <c r="I1325" s="10"/>
    </row>
    <row r="1326" spans="3:9" x14ac:dyDescent="0.35">
      <c r="C1326" s="10"/>
      <c r="D1326" s="10"/>
      <c r="E1326" s="10"/>
      <c r="F1326" s="10"/>
      <c r="G1326" s="10"/>
      <c r="H1326" s="10"/>
      <c r="I1326" s="10"/>
    </row>
    <row r="1327" spans="3:9" x14ac:dyDescent="0.35">
      <c r="C1327" s="10"/>
      <c r="D1327" s="10"/>
      <c r="E1327" s="10"/>
      <c r="F1327" s="10"/>
      <c r="G1327" s="10"/>
      <c r="H1327" s="10"/>
      <c r="I1327" s="10"/>
    </row>
    <row r="1328" spans="3:9" x14ac:dyDescent="0.35">
      <c r="C1328" s="10"/>
      <c r="D1328" s="10"/>
      <c r="E1328" s="10"/>
      <c r="F1328" s="10"/>
      <c r="G1328" s="10"/>
      <c r="H1328" s="10"/>
      <c r="I1328" s="10"/>
    </row>
    <row r="1329" spans="3:9" x14ac:dyDescent="0.35">
      <c r="C1329" s="10"/>
      <c r="D1329" s="10"/>
      <c r="E1329" s="10"/>
      <c r="F1329" s="10"/>
      <c r="G1329" s="10"/>
      <c r="H1329" s="10"/>
      <c r="I1329" s="10"/>
    </row>
    <row r="1330" spans="3:9" x14ac:dyDescent="0.35">
      <c r="C1330" s="10"/>
      <c r="D1330" s="10"/>
      <c r="E1330" s="10"/>
      <c r="F1330" s="10"/>
      <c r="G1330" s="10"/>
      <c r="H1330" s="10"/>
      <c r="I1330" s="10"/>
    </row>
    <row r="1331" spans="3:9" x14ac:dyDescent="0.35">
      <c r="C1331" s="10"/>
      <c r="D1331" s="10"/>
      <c r="E1331" s="10"/>
      <c r="F1331" s="10"/>
      <c r="G1331" s="10"/>
      <c r="H1331" s="10"/>
      <c r="I1331" s="10"/>
    </row>
    <row r="1332" spans="3:9" x14ac:dyDescent="0.35">
      <c r="C1332" s="10"/>
      <c r="D1332" s="10"/>
      <c r="E1332" s="10"/>
      <c r="F1332" s="10"/>
      <c r="G1332" s="10"/>
      <c r="H1332" s="10"/>
      <c r="I1332" s="10"/>
    </row>
    <row r="1333" spans="3:9" x14ac:dyDescent="0.35">
      <c r="C1333" s="10"/>
      <c r="D1333" s="10"/>
      <c r="E1333" s="10"/>
      <c r="F1333" s="10"/>
      <c r="G1333" s="10"/>
      <c r="H1333" s="10"/>
      <c r="I1333" s="10"/>
    </row>
    <row r="1334" spans="3:9" x14ac:dyDescent="0.35">
      <c r="C1334" s="10"/>
      <c r="D1334" s="10"/>
      <c r="E1334" s="10"/>
      <c r="F1334" s="10"/>
      <c r="G1334" s="10"/>
      <c r="H1334" s="10"/>
      <c r="I1334" s="10"/>
    </row>
    <row r="1335" spans="3:9" x14ac:dyDescent="0.35">
      <c r="C1335" s="10"/>
      <c r="D1335" s="10"/>
      <c r="E1335" s="10"/>
      <c r="F1335" s="10"/>
      <c r="G1335" s="10"/>
      <c r="H1335" s="10"/>
      <c r="I1335" s="10"/>
    </row>
    <row r="1336" spans="3:9" x14ac:dyDescent="0.35">
      <c r="C1336" s="10"/>
      <c r="D1336" s="10"/>
      <c r="E1336" s="10"/>
      <c r="F1336" s="10"/>
      <c r="G1336" s="10"/>
      <c r="H1336" s="10"/>
      <c r="I1336" s="10"/>
    </row>
    <row r="1337" spans="3:9" x14ac:dyDescent="0.35">
      <c r="C1337" s="10"/>
      <c r="D1337" s="10"/>
      <c r="E1337" s="10"/>
      <c r="F1337" s="10"/>
      <c r="G1337" s="10"/>
      <c r="H1337" s="10"/>
      <c r="I1337" s="10"/>
    </row>
    <row r="1338" spans="3:9" x14ac:dyDescent="0.35">
      <c r="C1338" s="10"/>
      <c r="D1338" s="10"/>
      <c r="E1338" s="10"/>
      <c r="F1338" s="10"/>
      <c r="G1338" s="10"/>
      <c r="H1338" s="10"/>
      <c r="I1338" s="10"/>
    </row>
    <row r="1339" spans="3:9" x14ac:dyDescent="0.35">
      <c r="C1339" s="10"/>
      <c r="D1339" s="10"/>
      <c r="E1339" s="10"/>
      <c r="F1339" s="10"/>
      <c r="G1339" s="10"/>
      <c r="H1339" s="10"/>
      <c r="I1339" s="10"/>
    </row>
    <row r="1340" spans="3:9" x14ac:dyDescent="0.35">
      <c r="C1340" s="10"/>
      <c r="D1340" s="10"/>
      <c r="E1340" s="10"/>
      <c r="F1340" s="10"/>
      <c r="G1340" s="10"/>
      <c r="H1340" s="10"/>
      <c r="I1340" s="10"/>
    </row>
    <row r="1341" spans="3:9" x14ac:dyDescent="0.35">
      <c r="C1341" s="10"/>
      <c r="D1341" s="10"/>
      <c r="E1341" s="10"/>
      <c r="F1341" s="10"/>
      <c r="G1341" s="10"/>
      <c r="H1341" s="10"/>
      <c r="I1341" s="10"/>
    </row>
    <row r="1342" spans="3:9" x14ac:dyDescent="0.35">
      <c r="C1342" s="10"/>
      <c r="D1342" s="10"/>
      <c r="E1342" s="10"/>
      <c r="F1342" s="10"/>
      <c r="G1342" s="10"/>
      <c r="H1342" s="10"/>
      <c r="I1342" s="10"/>
    </row>
    <row r="1343" spans="3:9" x14ac:dyDescent="0.35">
      <c r="C1343" s="10"/>
      <c r="D1343" s="10"/>
      <c r="E1343" s="10"/>
      <c r="F1343" s="10"/>
      <c r="G1343" s="10"/>
      <c r="H1343" s="10"/>
      <c r="I1343" s="10"/>
    </row>
    <row r="1344" spans="3:9" x14ac:dyDescent="0.35">
      <c r="C1344" s="10"/>
      <c r="D1344" s="10"/>
      <c r="E1344" s="10"/>
      <c r="F1344" s="10"/>
      <c r="G1344" s="10"/>
      <c r="H1344" s="10"/>
      <c r="I1344" s="10"/>
    </row>
    <row r="1345" spans="3:9" x14ac:dyDescent="0.35">
      <c r="C1345" s="10"/>
      <c r="D1345" s="10"/>
      <c r="E1345" s="10"/>
      <c r="F1345" s="10"/>
      <c r="G1345" s="10"/>
      <c r="H1345" s="10"/>
      <c r="I1345" s="10"/>
    </row>
    <row r="1346" spans="3:9" x14ac:dyDescent="0.35">
      <c r="C1346" s="10"/>
      <c r="D1346" s="10"/>
      <c r="E1346" s="10"/>
      <c r="F1346" s="10"/>
      <c r="G1346" s="10"/>
      <c r="H1346" s="10"/>
      <c r="I1346" s="10"/>
    </row>
    <row r="1347" spans="3:9" x14ac:dyDescent="0.35">
      <c r="C1347" s="10"/>
      <c r="D1347" s="10"/>
      <c r="E1347" s="10"/>
      <c r="F1347" s="10"/>
      <c r="G1347" s="10"/>
      <c r="H1347" s="10"/>
      <c r="I1347" s="10"/>
    </row>
    <row r="1348" spans="3:9" x14ac:dyDescent="0.35">
      <c r="C1348" s="10"/>
      <c r="D1348" s="10"/>
      <c r="E1348" s="10"/>
      <c r="F1348" s="10"/>
      <c r="G1348" s="10"/>
      <c r="H1348" s="10"/>
      <c r="I1348" s="10"/>
    </row>
    <row r="1349" spans="3:9" x14ac:dyDescent="0.35">
      <c r="C1349" s="10"/>
      <c r="D1349" s="10"/>
      <c r="E1349" s="10"/>
      <c r="F1349" s="10"/>
      <c r="G1349" s="10"/>
      <c r="H1349" s="10"/>
      <c r="I1349" s="10"/>
    </row>
    <row r="1350" spans="3:9" x14ac:dyDescent="0.35">
      <c r="C1350" s="10"/>
      <c r="D1350" s="10"/>
      <c r="E1350" s="10"/>
      <c r="F1350" s="10"/>
      <c r="G1350" s="10"/>
      <c r="H1350" s="10"/>
      <c r="I1350" s="10"/>
    </row>
    <row r="1351" spans="3:9" x14ac:dyDescent="0.35">
      <c r="C1351" s="10"/>
      <c r="D1351" s="10"/>
      <c r="E1351" s="10"/>
      <c r="F1351" s="10"/>
      <c r="G1351" s="10"/>
      <c r="H1351" s="10"/>
      <c r="I1351" s="10"/>
    </row>
    <row r="1352" spans="3:9" x14ac:dyDescent="0.35">
      <c r="C1352" s="10"/>
      <c r="D1352" s="10"/>
      <c r="E1352" s="10"/>
      <c r="F1352" s="10"/>
      <c r="G1352" s="10"/>
      <c r="H1352" s="10"/>
      <c r="I1352" s="10"/>
    </row>
    <row r="1353" spans="3:9" x14ac:dyDescent="0.35">
      <c r="C1353" s="10"/>
      <c r="D1353" s="10"/>
      <c r="E1353" s="10"/>
      <c r="F1353" s="10"/>
      <c r="G1353" s="10"/>
      <c r="H1353" s="10"/>
      <c r="I1353" s="10"/>
    </row>
    <row r="1354" spans="3:9" x14ac:dyDescent="0.35">
      <c r="C1354" s="10"/>
      <c r="D1354" s="10"/>
      <c r="E1354" s="10"/>
      <c r="F1354" s="10"/>
      <c r="G1354" s="10"/>
      <c r="H1354" s="10"/>
      <c r="I1354" s="10"/>
    </row>
    <row r="1355" spans="3:9" x14ac:dyDescent="0.35">
      <c r="C1355" s="10"/>
      <c r="D1355" s="10"/>
      <c r="E1355" s="10"/>
      <c r="F1355" s="10"/>
      <c r="G1355" s="10"/>
      <c r="H1355" s="10"/>
      <c r="I1355" s="10"/>
    </row>
    <row r="1356" spans="3:9" x14ac:dyDescent="0.35">
      <c r="C1356" s="10"/>
      <c r="D1356" s="10"/>
      <c r="E1356" s="10"/>
      <c r="F1356" s="10"/>
      <c r="G1356" s="10"/>
      <c r="H1356" s="10"/>
      <c r="I1356" s="10"/>
    </row>
    <row r="1357" spans="3:9" x14ac:dyDescent="0.35">
      <c r="C1357" s="10"/>
      <c r="D1357" s="10"/>
      <c r="E1357" s="10"/>
      <c r="F1357" s="10"/>
      <c r="G1357" s="10"/>
      <c r="H1357" s="10"/>
      <c r="I1357" s="10"/>
    </row>
    <row r="1358" spans="3:9" x14ac:dyDescent="0.35">
      <c r="C1358" s="10"/>
      <c r="D1358" s="10"/>
      <c r="E1358" s="10"/>
      <c r="F1358" s="10"/>
      <c r="G1358" s="10"/>
      <c r="H1358" s="10"/>
      <c r="I1358" s="10"/>
    </row>
    <row r="1359" spans="3:9" x14ac:dyDescent="0.35">
      <c r="C1359" s="10"/>
      <c r="D1359" s="10"/>
      <c r="E1359" s="10"/>
      <c r="F1359" s="10"/>
      <c r="G1359" s="10"/>
      <c r="H1359" s="10"/>
      <c r="I1359" s="10"/>
    </row>
    <row r="1360" spans="3:9" x14ac:dyDescent="0.35">
      <c r="C1360" s="10"/>
      <c r="D1360" s="10"/>
      <c r="E1360" s="10"/>
      <c r="F1360" s="10"/>
      <c r="G1360" s="10"/>
      <c r="H1360" s="10"/>
      <c r="I1360" s="10"/>
    </row>
    <row r="1361" spans="3:9" x14ac:dyDescent="0.35">
      <c r="C1361" s="10"/>
      <c r="D1361" s="10"/>
      <c r="E1361" s="10"/>
      <c r="F1361" s="10"/>
      <c r="G1361" s="10"/>
      <c r="H1361" s="10"/>
      <c r="I1361" s="10"/>
    </row>
    <row r="1362" spans="3:9" x14ac:dyDescent="0.35">
      <c r="C1362" s="10"/>
      <c r="D1362" s="10"/>
      <c r="E1362" s="10"/>
      <c r="F1362" s="10"/>
      <c r="G1362" s="10"/>
      <c r="H1362" s="10"/>
      <c r="I1362" s="10"/>
    </row>
    <row r="1363" spans="3:9" x14ac:dyDescent="0.35">
      <c r="C1363" s="10"/>
      <c r="D1363" s="10"/>
      <c r="E1363" s="10"/>
      <c r="F1363" s="10"/>
      <c r="G1363" s="10"/>
      <c r="H1363" s="10"/>
      <c r="I1363" s="10"/>
    </row>
    <row r="1364" spans="3:9" x14ac:dyDescent="0.35">
      <c r="C1364" s="10"/>
      <c r="D1364" s="10"/>
      <c r="E1364" s="10"/>
      <c r="F1364" s="10"/>
      <c r="G1364" s="10"/>
      <c r="H1364" s="10"/>
      <c r="I1364" s="10"/>
    </row>
    <row r="1365" spans="3:9" x14ac:dyDescent="0.35">
      <c r="C1365" s="10"/>
      <c r="D1365" s="10"/>
      <c r="E1365" s="10"/>
      <c r="F1365" s="10"/>
      <c r="G1365" s="10"/>
      <c r="H1365" s="10"/>
      <c r="I1365" s="10"/>
    </row>
    <row r="1366" spans="3:9" x14ac:dyDescent="0.35">
      <c r="C1366" s="10"/>
      <c r="D1366" s="10"/>
      <c r="E1366" s="10"/>
      <c r="F1366" s="10"/>
      <c r="G1366" s="10"/>
      <c r="H1366" s="10"/>
      <c r="I1366" s="10"/>
    </row>
    <row r="1367" spans="3:9" x14ac:dyDescent="0.35">
      <c r="C1367" s="10"/>
      <c r="D1367" s="10"/>
      <c r="E1367" s="10"/>
      <c r="F1367" s="10"/>
      <c r="G1367" s="10"/>
      <c r="H1367" s="10"/>
      <c r="I1367" s="10"/>
    </row>
    <row r="1368" spans="3:9" x14ac:dyDescent="0.35">
      <c r="C1368" s="10"/>
      <c r="D1368" s="10"/>
      <c r="E1368" s="10"/>
      <c r="F1368" s="10"/>
      <c r="G1368" s="10"/>
      <c r="H1368" s="10"/>
      <c r="I1368" s="10"/>
    </row>
    <row r="1369" spans="3:9" x14ac:dyDescent="0.35">
      <c r="C1369" s="10"/>
      <c r="D1369" s="10"/>
      <c r="E1369" s="10"/>
      <c r="F1369" s="10"/>
      <c r="G1369" s="10"/>
      <c r="H1369" s="10"/>
      <c r="I1369" s="10"/>
    </row>
    <row r="1370" spans="3:9" x14ac:dyDescent="0.35">
      <c r="C1370" s="10"/>
      <c r="D1370" s="10"/>
      <c r="E1370" s="10"/>
      <c r="F1370" s="10"/>
      <c r="G1370" s="10"/>
      <c r="H1370" s="10"/>
      <c r="I1370" s="10"/>
    </row>
    <row r="1371" spans="3:9" x14ac:dyDescent="0.35">
      <c r="C1371" s="10"/>
      <c r="D1371" s="10"/>
      <c r="E1371" s="10"/>
      <c r="F1371" s="10"/>
      <c r="G1371" s="10"/>
      <c r="H1371" s="10"/>
      <c r="I1371" s="10"/>
    </row>
    <row r="1372" spans="3:9" x14ac:dyDescent="0.35">
      <c r="C1372" s="10"/>
      <c r="D1372" s="10"/>
      <c r="E1372" s="10"/>
      <c r="F1372" s="10"/>
      <c r="G1372" s="10"/>
      <c r="H1372" s="10"/>
      <c r="I1372" s="10"/>
    </row>
    <row r="1373" spans="3:9" x14ac:dyDescent="0.35">
      <c r="C1373" s="10"/>
      <c r="D1373" s="10"/>
      <c r="E1373" s="10"/>
      <c r="F1373" s="10"/>
      <c r="G1373" s="10"/>
      <c r="H1373" s="10"/>
      <c r="I1373" s="10"/>
    </row>
    <row r="1374" spans="3:9" x14ac:dyDescent="0.35">
      <c r="C1374" s="10"/>
      <c r="D1374" s="10"/>
      <c r="E1374" s="10"/>
      <c r="F1374" s="10"/>
      <c r="G1374" s="10"/>
      <c r="H1374" s="10"/>
      <c r="I1374" s="10"/>
    </row>
    <row r="1375" spans="3:9" x14ac:dyDescent="0.35">
      <c r="C1375" s="10"/>
      <c r="D1375" s="10"/>
      <c r="E1375" s="10"/>
      <c r="F1375" s="10"/>
      <c r="G1375" s="10"/>
      <c r="H1375" s="10"/>
      <c r="I1375" s="10"/>
    </row>
    <row r="1376" spans="3:9" x14ac:dyDescent="0.35">
      <c r="C1376" s="10"/>
      <c r="D1376" s="10"/>
      <c r="E1376" s="10"/>
      <c r="F1376" s="10"/>
      <c r="G1376" s="10"/>
      <c r="H1376" s="10"/>
      <c r="I1376" s="10"/>
    </row>
    <row r="1377" spans="3:9" x14ac:dyDescent="0.35">
      <c r="C1377" s="10"/>
      <c r="D1377" s="10"/>
      <c r="E1377" s="10"/>
      <c r="F1377" s="10"/>
      <c r="G1377" s="10"/>
      <c r="H1377" s="10"/>
      <c r="I1377" s="10"/>
    </row>
    <row r="1378" spans="3:9" x14ac:dyDescent="0.35">
      <c r="C1378" s="10"/>
      <c r="D1378" s="10"/>
      <c r="E1378" s="10"/>
      <c r="F1378" s="10"/>
      <c r="G1378" s="10"/>
      <c r="H1378" s="10"/>
      <c r="I1378" s="10"/>
    </row>
    <row r="1379" spans="3:9" x14ac:dyDescent="0.35">
      <c r="C1379" s="10"/>
      <c r="D1379" s="10"/>
      <c r="E1379" s="10"/>
      <c r="F1379" s="10"/>
      <c r="G1379" s="10"/>
      <c r="H1379" s="10"/>
      <c r="I1379" s="10"/>
    </row>
    <row r="1380" spans="3:9" x14ac:dyDescent="0.35">
      <c r="C1380" s="10"/>
      <c r="D1380" s="10"/>
      <c r="E1380" s="10"/>
      <c r="F1380" s="10"/>
      <c r="G1380" s="10"/>
      <c r="H1380" s="10"/>
      <c r="I1380" s="10"/>
    </row>
    <row r="1381" spans="3:9" x14ac:dyDescent="0.35">
      <c r="C1381" s="10"/>
      <c r="D1381" s="10"/>
      <c r="E1381" s="10"/>
      <c r="F1381" s="10"/>
      <c r="G1381" s="10"/>
      <c r="H1381" s="10"/>
      <c r="I1381" s="10"/>
    </row>
    <row r="1382" spans="3:9" x14ac:dyDescent="0.35">
      <c r="C1382" s="10"/>
      <c r="D1382" s="10"/>
      <c r="E1382" s="10"/>
      <c r="F1382" s="10"/>
      <c r="G1382" s="10"/>
      <c r="H1382" s="10"/>
      <c r="I1382" s="10"/>
    </row>
    <row r="1383" spans="3:9" x14ac:dyDescent="0.35">
      <c r="C1383" s="10"/>
      <c r="D1383" s="10"/>
      <c r="E1383" s="10"/>
      <c r="F1383" s="10"/>
      <c r="G1383" s="10"/>
      <c r="H1383" s="10"/>
      <c r="I1383" s="10"/>
    </row>
    <row r="1384" spans="3:9" x14ac:dyDescent="0.35">
      <c r="C1384" s="10"/>
      <c r="D1384" s="10"/>
      <c r="E1384" s="10"/>
      <c r="F1384" s="10"/>
      <c r="G1384" s="10"/>
      <c r="H1384" s="10"/>
      <c r="I1384" s="10"/>
    </row>
    <row r="1385" spans="3:9" x14ac:dyDescent="0.35">
      <c r="C1385" s="10"/>
      <c r="D1385" s="10"/>
      <c r="E1385" s="10"/>
      <c r="F1385" s="10"/>
      <c r="G1385" s="10"/>
      <c r="H1385" s="10"/>
      <c r="I1385" s="10"/>
    </row>
    <row r="1386" spans="3:9" x14ac:dyDescent="0.35">
      <c r="C1386" s="10"/>
      <c r="D1386" s="10"/>
      <c r="E1386" s="10"/>
      <c r="F1386" s="10"/>
      <c r="G1386" s="10"/>
      <c r="H1386" s="10"/>
      <c r="I1386" s="10"/>
    </row>
    <row r="1387" spans="3:9" x14ac:dyDescent="0.35">
      <c r="C1387" s="10"/>
      <c r="D1387" s="10"/>
      <c r="E1387" s="10"/>
      <c r="F1387" s="10"/>
      <c r="G1387" s="10"/>
      <c r="H1387" s="10"/>
      <c r="I1387" s="10"/>
    </row>
    <row r="1388" spans="3:9" x14ac:dyDescent="0.35">
      <c r="C1388" s="10"/>
      <c r="D1388" s="10"/>
      <c r="E1388" s="10"/>
      <c r="F1388" s="10"/>
      <c r="G1388" s="10"/>
      <c r="H1388" s="10"/>
      <c r="I1388" s="10"/>
    </row>
    <row r="1389" spans="3:9" x14ac:dyDescent="0.35">
      <c r="C1389" s="10"/>
      <c r="D1389" s="10"/>
      <c r="E1389" s="10"/>
      <c r="F1389" s="10"/>
      <c r="G1389" s="10"/>
      <c r="H1389" s="10"/>
      <c r="I1389" s="10"/>
    </row>
    <row r="1390" spans="3:9" x14ac:dyDescent="0.35">
      <c r="C1390" s="10"/>
      <c r="D1390" s="10"/>
      <c r="E1390" s="10"/>
      <c r="F1390" s="10"/>
      <c r="G1390" s="10"/>
      <c r="H1390" s="10"/>
      <c r="I1390" s="10"/>
    </row>
    <row r="1391" spans="3:9" x14ac:dyDescent="0.35">
      <c r="C1391" s="10"/>
      <c r="D1391" s="10"/>
      <c r="E1391" s="10"/>
      <c r="F1391" s="10"/>
      <c r="G1391" s="10"/>
      <c r="H1391" s="10"/>
      <c r="I1391" s="10"/>
    </row>
    <row r="1392" spans="3:9" x14ac:dyDescent="0.35">
      <c r="C1392" s="10"/>
      <c r="D1392" s="10"/>
      <c r="E1392" s="10"/>
      <c r="F1392" s="10"/>
      <c r="G1392" s="10"/>
      <c r="H1392" s="10"/>
      <c r="I1392" s="10"/>
    </row>
    <row r="1393" spans="3:9" x14ac:dyDescent="0.35">
      <c r="C1393" s="10"/>
      <c r="D1393" s="10"/>
      <c r="E1393" s="10"/>
      <c r="F1393" s="10"/>
      <c r="G1393" s="10"/>
      <c r="H1393" s="10"/>
      <c r="I1393" s="10"/>
    </row>
    <row r="1394" spans="3:9" x14ac:dyDescent="0.35">
      <c r="C1394" s="10"/>
      <c r="D1394" s="10"/>
      <c r="E1394" s="10"/>
      <c r="F1394" s="10"/>
      <c r="G1394" s="10"/>
      <c r="H1394" s="10"/>
      <c r="I1394" s="10"/>
    </row>
    <row r="1395" spans="3:9" x14ac:dyDescent="0.35">
      <c r="C1395" s="10"/>
      <c r="D1395" s="10"/>
      <c r="E1395" s="10"/>
      <c r="F1395" s="10"/>
      <c r="G1395" s="10"/>
      <c r="H1395" s="10"/>
      <c r="I1395" s="10"/>
    </row>
    <row r="1396" spans="3:9" x14ac:dyDescent="0.35">
      <c r="C1396" s="10"/>
      <c r="D1396" s="10"/>
      <c r="E1396" s="10"/>
      <c r="F1396" s="10"/>
      <c r="G1396" s="10"/>
      <c r="H1396" s="10"/>
      <c r="I1396" s="10"/>
    </row>
    <row r="1397" spans="3:9" x14ac:dyDescent="0.35">
      <c r="C1397" s="10"/>
      <c r="D1397" s="10"/>
      <c r="E1397" s="10"/>
      <c r="F1397" s="10"/>
      <c r="G1397" s="10"/>
      <c r="H1397" s="10"/>
      <c r="I1397" s="10"/>
    </row>
    <row r="1398" spans="3:9" x14ac:dyDescent="0.35">
      <c r="C1398" s="10"/>
      <c r="D1398" s="10"/>
      <c r="E1398" s="10"/>
      <c r="F1398" s="10"/>
      <c r="G1398" s="10"/>
      <c r="H1398" s="10"/>
      <c r="I1398" s="10"/>
    </row>
    <row r="1399" spans="3:9" x14ac:dyDescent="0.35">
      <c r="C1399" s="10"/>
      <c r="D1399" s="10"/>
      <c r="E1399" s="10"/>
      <c r="F1399" s="10"/>
      <c r="G1399" s="10"/>
      <c r="H1399" s="10"/>
      <c r="I1399" s="10"/>
    </row>
    <row r="1400" spans="3:9" x14ac:dyDescent="0.35">
      <c r="C1400" s="10"/>
      <c r="D1400" s="10"/>
      <c r="E1400" s="10"/>
      <c r="F1400" s="10"/>
      <c r="G1400" s="10"/>
      <c r="H1400" s="10"/>
      <c r="I1400" s="10"/>
    </row>
    <row r="1401" spans="3:9" x14ac:dyDescent="0.35">
      <c r="C1401" s="10"/>
      <c r="D1401" s="10"/>
      <c r="E1401" s="10"/>
      <c r="F1401" s="10"/>
      <c r="G1401" s="10"/>
      <c r="H1401" s="10"/>
      <c r="I1401" s="10"/>
    </row>
    <row r="1402" spans="3:9" x14ac:dyDescent="0.35">
      <c r="C1402" s="10"/>
      <c r="D1402" s="10"/>
      <c r="E1402" s="10"/>
      <c r="F1402" s="10"/>
      <c r="G1402" s="10"/>
      <c r="H1402" s="10"/>
      <c r="I1402" s="10"/>
    </row>
    <row r="1403" spans="3:9" x14ac:dyDescent="0.35">
      <c r="C1403" s="10"/>
      <c r="D1403" s="10"/>
      <c r="E1403" s="10"/>
      <c r="F1403" s="10"/>
      <c r="G1403" s="10"/>
      <c r="H1403" s="10"/>
      <c r="I1403" s="10"/>
    </row>
    <row r="1404" spans="3:9" x14ac:dyDescent="0.35">
      <c r="C1404" s="10"/>
      <c r="D1404" s="10"/>
      <c r="E1404" s="10"/>
      <c r="F1404" s="10"/>
      <c r="G1404" s="10"/>
      <c r="H1404" s="10"/>
      <c r="I1404" s="10"/>
    </row>
    <row r="1405" spans="3:9" x14ac:dyDescent="0.35">
      <c r="C1405" s="10"/>
      <c r="D1405" s="10"/>
      <c r="E1405" s="10"/>
      <c r="F1405" s="10"/>
      <c r="G1405" s="10"/>
      <c r="H1405" s="10"/>
      <c r="I1405" s="10"/>
    </row>
    <row r="1406" spans="3:9" x14ac:dyDescent="0.35">
      <c r="C1406" s="10"/>
      <c r="D1406" s="10"/>
      <c r="E1406" s="10"/>
      <c r="F1406" s="10"/>
      <c r="G1406" s="10"/>
      <c r="H1406" s="10"/>
      <c r="I1406" s="10"/>
    </row>
    <row r="1407" spans="3:9" x14ac:dyDescent="0.35">
      <c r="C1407" s="10"/>
      <c r="D1407" s="10"/>
      <c r="E1407" s="10"/>
      <c r="F1407" s="10"/>
      <c r="G1407" s="10"/>
      <c r="H1407" s="10"/>
      <c r="I1407" s="10"/>
    </row>
    <row r="1408" spans="3:9" x14ac:dyDescent="0.35">
      <c r="C1408" s="10"/>
      <c r="D1408" s="10"/>
      <c r="E1408" s="10"/>
      <c r="F1408" s="10"/>
      <c r="G1408" s="10"/>
      <c r="H1408" s="10"/>
      <c r="I1408" s="10"/>
    </row>
    <row r="1409" spans="3:9" x14ac:dyDescent="0.35">
      <c r="C1409" s="10"/>
      <c r="D1409" s="10"/>
      <c r="E1409" s="10"/>
      <c r="F1409" s="10"/>
      <c r="G1409" s="10"/>
      <c r="H1409" s="10"/>
      <c r="I1409" s="10"/>
    </row>
    <row r="1410" spans="3:9" x14ac:dyDescent="0.35">
      <c r="C1410" s="10"/>
      <c r="D1410" s="10"/>
      <c r="E1410" s="10"/>
      <c r="F1410" s="10"/>
      <c r="G1410" s="10"/>
      <c r="H1410" s="10"/>
      <c r="I1410" s="10"/>
    </row>
    <row r="1411" spans="3:9" x14ac:dyDescent="0.35">
      <c r="C1411" s="10"/>
      <c r="D1411" s="10"/>
      <c r="E1411" s="10"/>
      <c r="F1411" s="10"/>
      <c r="G1411" s="10"/>
      <c r="H1411" s="10"/>
      <c r="I1411" s="10"/>
    </row>
    <row r="1412" spans="3:9" x14ac:dyDescent="0.35">
      <c r="C1412" s="10"/>
      <c r="D1412" s="10"/>
      <c r="E1412" s="10"/>
      <c r="F1412" s="10"/>
      <c r="G1412" s="10"/>
      <c r="H1412" s="10"/>
      <c r="I1412" s="10"/>
    </row>
    <row r="1413" spans="3:9" x14ac:dyDescent="0.35">
      <c r="C1413" s="10"/>
      <c r="D1413" s="10"/>
      <c r="E1413" s="10"/>
      <c r="F1413" s="10"/>
      <c r="G1413" s="10"/>
      <c r="H1413" s="10"/>
      <c r="I1413" s="10"/>
    </row>
    <row r="1414" spans="3:9" x14ac:dyDescent="0.35">
      <c r="C1414" s="10"/>
      <c r="D1414" s="10"/>
      <c r="E1414" s="10"/>
      <c r="F1414" s="10"/>
      <c r="G1414" s="10"/>
      <c r="H1414" s="10"/>
      <c r="I1414" s="10"/>
    </row>
    <row r="1415" spans="3:9" x14ac:dyDescent="0.35">
      <c r="C1415" s="10"/>
      <c r="D1415" s="10"/>
      <c r="E1415" s="10"/>
      <c r="F1415" s="10"/>
      <c r="G1415" s="10"/>
      <c r="H1415" s="10"/>
      <c r="I1415" s="10"/>
    </row>
    <row r="1416" spans="3:9" x14ac:dyDescent="0.35">
      <c r="C1416" s="10"/>
      <c r="D1416" s="10"/>
      <c r="E1416" s="10"/>
      <c r="F1416" s="10"/>
      <c r="G1416" s="10"/>
      <c r="H1416" s="10"/>
      <c r="I1416" s="10"/>
    </row>
    <row r="1417" spans="3:9" x14ac:dyDescent="0.35">
      <c r="C1417" s="10"/>
      <c r="D1417" s="10"/>
      <c r="E1417" s="10"/>
      <c r="F1417" s="10"/>
      <c r="G1417" s="10"/>
      <c r="H1417" s="10"/>
      <c r="I1417" s="10"/>
    </row>
    <row r="1418" spans="3:9" x14ac:dyDescent="0.35">
      <c r="C1418" s="10"/>
      <c r="D1418" s="10"/>
      <c r="E1418" s="10"/>
      <c r="F1418" s="10"/>
      <c r="G1418" s="10"/>
      <c r="H1418" s="10"/>
      <c r="I1418" s="10"/>
    </row>
    <row r="1419" spans="3:9" x14ac:dyDescent="0.35">
      <c r="C1419" s="10"/>
      <c r="D1419" s="10"/>
      <c r="E1419" s="10"/>
      <c r="F1419" s="10"/>
      <c r="G1419" s="10"/>
      <c r="H1419" s="10"/>
      <c r="I1419" s="10"/>
    </row>
    <row r="1420" spans="3:9" x14ac:dyDescent="0.35">
      <c r="C1420" s="10"/>
      <c r="D1420" s="10"/>
      <c r="E1420" s="10"/>
      <c r="F1420" s="10"/>
      <c r="G1420" s="10"/>
      <c r="H1420" s="10"/>
      <c r="I1420" s="10"/>
    </row>
    <row r="1421" spans="3:9" x14ac:dyDescent="0.35">
      <c r="C1421" s="10"/>
      <c r="D1421" s="10"/>
      <c r="E1421" s="10"/>
      <c r="F1421" s="10"/>
      <c r="G1421" s="10"/>
      <c r="H1421" s="10"/>
      <c r="I1421" s="10"/>
    </row>
    <row r="1422" spans="3:9" x14ac:dyDescent="0.35">
      <c r="C1422" s="10"/>
      <c r="D1422" s="10"/>
      <c r="E1422" s="10"/>
      <c r="F1422" s="10"/>
      <c r="G1422" s="10"/>
      <c r="H1422" s="10"/>
      <c r="I1422" s="10"/>
    </row>
    <row r="1423" spans="3:9" x14ac:dyDescent="0.35">
      <c r="C1423" s="10"/>
      <c r="D1423" s="10"/>
      <c r="E1423" s="10"/>
      <c r="F1423" s="10"/>
      <c r="G1423" s="10"/>
      <c r="H1423" s="10"/>
      <c r="I1423" s="10"/>
    </row>
    <row r="1424" spans="3:9" x14ac:dyDescent="0.35">
      <c r="C1424" s="10"/>
      <c r="D1424" s="10"/>
      <c r="E1424" s="10"/>
      <c r="F1424" s="10"/>
      <c r="G1424" s="10"/>
      <c r="H1424" s="10"/>
      <c r="I1424" s="10"/>
    </row>
    <row r="1425" spans="3:9" x14ac:dyDescent="0.35">
      <c r="C1425" s="10"/>
      <c r="D1425" s="10"/>
      <c r="E1425" s="10"/>
      <c r="F1425" s="10"/>
      <c r="G1425" s="10"/>
      <c r="H1425" s="10"/>
      <c r="I1425" s="10"/>
    </row>
    <row r="1426" spans="3:9" x14ac:dyDescent="0.35">
      <c r="C1426" s="10"/>
      <c r="D1426" s="10"/>
      <c r="E1426" s="10"/>
      <c r="F1426" s="10"/>
      <c r="G1426" s="10"/>
      <c r="H1426" s="10"/>
      <c r="I1426" s="10"/>
    </row>
    <row r="1427" spans="3:9" x14ac:dyDescent="0.35">
      <c r="C1427" s="10"/>
      <c r="D1427" s="10"/>
      <c r="E1427" s="10"/>
      <c r="F1427" s="10"/>
      <c r="G1427" s="10"/>
      <c r="H1427" s="10"/>
      <c r="I1427" s="10"/>
    </row>
    <row r="1428" spans="3:9" x14ac:dyDescent="0.35">
      <c r="C1428" s="10"/>
      <c r="D1428" s="10"/>
      <c r="E1428" s="10"/>
      <c r="F1428" s="10"/>
      <c r="G1428" s="10"/>
      <c r="H1428" s="10"/>
      <c r="I1428" s="10"/>
    </row>
    <row r="1429" spans="3:9" x14ac:dyDescent="0.35">
      <c r="C1429" s="10"/>
      <c r="D1429" s="10"/>
      <c r="E1429" s="10"/>
      <c r="F1429" s="10"/>
      <c r="G1429" s="10"/>
      <c r="H1429" s="10"/>
      <c r="I1429" s="10"/>
    </row>
    <row r="1430" spans="3:9" x14ac:dyDescent="0.35">
      <c r="C1430" s="10"/>
      <c r="D1430" s="10"/>
      <c r="E1430" s="10"/>
      <c r="F1430" s="10"/>
      <c r="G1430" s="10"/>
      <c r="H1430" s="10"/>
      <c r="I1430" s="10"/>
    </row>
    <row r="1431" spans="3:9" x14ac:dyDescent="0.35">
      <c r="C1431" s="10"/>
      <c r="D1431" s="10"/>
      <c r="E1431" s="10"/>
      <c r="F1431" s="10"/>
      <c r="G1431" s="10"/>
      <c r="H1431" s="10"/>
      <c r="I1431" s="10"/>
    </row>
    <row r="1432" spans="3:9" x14ac:dyDescent="0.35">
      <c r="C1432" s="10"/>
      <c r="D1432" s="10"/>
      <c r="E1432" s="10"/>
      <c r="F1432" s="10"/>
      <c r="G1432" s="10"/>
      <c r="H1432" s="10"/>
      <c r="I1432" s="10"/>
    </row>
    <row r="1433" spans="3:9" x14ac:dyDescent="0.35">
      <c r="C1433" s="10"/>
      <c r="D1433" s="10"/>
      <c r="E1433" s="10"/>
      <c r="F1433" s="10"/>
      <c r="G1433" s="10"/>
      <c r="H1433" s="10"/>
      <c r="I1433" s="10"/>
    </row>
    <row r="1434" spans="3:9" x14ac:dyDescent="0.35">
      <c r="C1434" s="10"/>
      <c r="D1434" s="10"/>
      <c r="E1434" s="10"/>
      <c r="F1434" s="10"/>
      <c r="G1434" s="10"/>
      <c r="H1434" s="10"/>
      <c r="I1434" s="10"/>
    </row>
    <row r="1435" spans="3:9" x14ac:dyDescent="0.35">
      <c r="C1435" s="10"/>
      <c r="D1435" s="10"/>
      <c r="E1435" s="10"/>
      <c r="F1435" s="10"/>
      <c r="G1435" s="10"/>
      <c r="H1435" s="10"/>
      <c r="I1435" s="10"/>
    </row>
    <row r="1436" spans="3:9" x14ac:dyDescent="0.35">
      <c r="C1436" s="10"/>
      <c r="D1436" s="10"/>
      <c r="E1436" s="10"/>
      <c r="F1436" s="10"/>
      <c r="G1436" s="10"/>
      <c r="H1436" s="10"/>
      <c r="I1436" s="10"/>
    </row>
    <row r="1437" spans="3:9" x14ac:dyDescent="0.35">
      <c r="C1437" s="10"/>
      <c r="D1437" s="10"/>
      <c r="E1437" s="10"/>
      <c r="F1437" s="10"/>
      <c r="G1437" s="10"/>
      <c r="H1437" s="10"/>
      <c r="I1437" s="10"/>
    </row>
    <row r="1438" spans="3:9" x14ac:dyDescent="0.35">
      <c r="C1438" s="10"/>
      <c r="D1438" s="10"/>
      <c r="E1438" s="10"/>
      <c r="F1438" s="10"/>
      <c r="G1438" s="10"/>
      <c r="H1438" s="10"/>
      <c r="I1438" s="10"/>
    </row>
    <row r="1439" spans="3:9" x14ac:dyDescent="0.35">
      <c r="C1439" s="10"/>
      <c r="D1439" s="10"/>
      <c r="E1439" s="10"/>
      <c r="F1439" s="10"/>
      <c r="G1439" s="10"/>
      <c r="H1439" s="10"/>
      <c r="I1439" s="10"/>
    </row>
    <row r="1440" spans="3:9" x14ac:dyDescent="0.35">
      <c r="C1440" s="10"/>
      <c r="D1440" s="10"/>
      <c r="E1440" s="10"/>
      <c r="F1440" s="10"/>
      <c r="G1440" s="10"/>
      <c r="H1440" s="10"/>
      <c r="I1440" s="10"/>
    </row>
    <row r="1441" spans="3:9" x14ac:dyDescent="0.35">
      <c r="C1441" s="10"/>
      <c r="D1441" s="10"/>
      <c r="E1441" s="10"/>
      <c r="F1441" s="10"/>
      <c r="G1441" s="10"/>
      <c r="H1441" s="10"/>
      <c r="I1441" s="10"/>
    </row>
    <row r="1442" spans="3:9" x14ac:dyDescent="0.35">
      <c r="C1442" s="10"/>
      <c r="D1442" s="10"/>
      <c r="E1442" s="10"/>
      <c r="F1442" s="10"/>
      <c r="G1442" s="10"/>
      <c r="H1442" s="10"/>
      <c r="I1442" s="10"/>
    </row>
    <row r="1443" spans="3:9" x14ac:dyDescent="0.35">
      <c r="C1443" s="10"/>
      <c r="D1443" s="10"/>
      <c r="E1443" s="10"/>
      <c r="F1443" s="10"/>
      <c r="G1443" s="10"/>
      <c r="H1443" s="10"/>
      <c r="I1443" s="10"/>
    </row>
    <row r="1444" spans="3:9" x14ac:dyDescent="0.35">
      <c r="C1444" s="10"/>
      <c r="D1444" s="10"/>
      <c r="E1444" s="10"/>
      <c r="F1444" s="10"/>
      <c r="G1444" s="10"/>
      <c r="H1444" s="10"/>
      <c r="I1444" s="10"/>
    </row>
    <row r="1445" spans="3:9" x14ac:dyDescent="0.35">
      <c r="C1445" s="10"/>
      <c r="D1445" s="10"/>
      <c r="E1445" s="10"/>
      <c r="F1445" s="10"/>
      <c r="G1445" s="10"/>
      <c r="H1445" s="10"/>
      <c r="I1445" s="10"/>
    </row>
    <row r="1446" spans="3:9" x14ac:dyDescent="0.35">
      <c r="C1446" s="10"/>
      <c r="D1446" s="10"/>
      <c r="E1446" s="10"/>
      <c r="F1446" s="10"/>
      <c r="G1446" s="10"/>
      <c r="H1446" s="10"/>
      <c r="I1446" s="10"/>
    </row>
    <row r="1447" spans="3:9" x14ac:dyDescent="0.35">
      <c r="C1447" s="10"/>
      <c r="D1447" s="10"/>
      <c r="E1447" s="10"/>
      <c r="F1447" s="10"/>
      <c r="G1447" s="10"/>
      <c r="H1447" s="10"/>
      <c r="I1447" s="10"/>
    </row>
    <row r="1448" spans="3:9" x14ac:dyDescent="0.35">
      <c r="C1448" s="10"/>
      <c r="D1448" s="10"/>
      <c r="E1448" s="10"/>
      <c r="F1448" s="10"/>
      <c r="G1448" s="10"/>
      <c r="H1448" s="10"/>
      <c r="I1448" s="10"/>
    </row>
    <row r="1449" spans="3:9" x14ac:dyDescent="0.35">
      <c r="C1449" s="10"/>
      <c r="D1449" s="10"/>
      <c r="E1449" s="10"/>
      <c r="F1449" s="10"/>
      <c r="G1449" s="10"/>
      <c r="H1449" s="10"/>
      <c r="I1449" s="10"/>
    </row>
    <row r="1450" spans="3:9" x14ac:dyDescent="0.35">
      <c r="C1450" s="10"/>
      <c r="D1450" s="10"/>
      <c r="E1450" s="10"/>
      <c r="F1450" s="10"/>
      <c r="G1450" s="10"/>
      <c r="H1450" s="10"/>
      <c r="I1450" s="10"/>
    </row>
    <row r="1451" spans="3:9" x14ac:dyDescent="0.35">
      <c r="C1451" s="10"/>
      <c r="D1451" s="10"/>
      <c r="E1451" s="10"/>
      <c r="F1451" s="10"/>
      <c r="G1451" s="10"/>
      <c r="H1451" s="10"/>
      <c r="I1451" s="10"/>
    </row>
    <row r="1452" spans="3:9" x14ac:dyDescent="0.35">
      <c r="C1452" s="10"/>
      <c r="D1452" s="10"/>
      <c r="E1452" s="10"/>
      <c r="F1452" s="10"/>
      <c r="G1452" s="10"/>
      <c r="H1452" s="10"/>
      <c r="I1452" s="10"/>
    </row>
    <row r="1453" spans="3:9" x14ac:dyDescent="0.35">
      <c r="C1453" s="10"/>
      <c r="D1453" s="10"/>
      <c r="E1453" s="10"/>
      <c r="F1453" s="10"/>
      <c r="G1453" s="10"/>
      <c r="H1453" s="10"/>
      <c r="I1453" s="10"/>
    </row>
    <row r="1454" spans="3:9" x14ac:dyDescent="0.35">
      <c r="C1454" s="10"/>
      <c r="D1454" s="10"/>
      <c r="E1454" s="10"/>
      <c r="F1454" s="10"/>
      <c r="G1454" s="10"/>
      <c r="H1454" s="10"/>
      <c r="I1454" s="10"/>
    </row>
    <row r="1455" spans="3:9" x14ac:dyDescent="0.35">
      <c r="C1455" s="10"/>
      <c r="D1455" s="10"/>
      <c r="E1455" s="10"/>
      <c r="F1455" s="10"/>
      <c r="G1455" s="10"/>
      <c r="H1455" s="10"/>
      <c r="I1455" s="10"/>
    </row>
    <row r="1456" spans="3:9" x14ac:dyDescent="0.35">
      <c r="C1456" s="10"/>
      <c r="D1456" s="10"/>
      <c r="E1456" s="10"/>
      <c r="F1456" s="10"/>
      <c r="G1456" s="10"/>
      <c r="H1456" s="10"/>
      <c r="I1456" s="10"/>
    </row>
    <row r="1457" spans="3:9" x14ac:dyDescent="0.35">
      <c r="C1457" s="10"/>
      <c r="D1457" s="10"/>
      <c r="E1457" s="10"/>
      <c r="F1457" s="10"/>
      <c r="G1457" s="10"/>
      <c r="H1457" s="10"/>
      <c r="I1457" s="10"/>
    </row>
    <row r="1458" spans="3:9" x14ac:dyDescent="0.35">
      <c r="C1458" s="10"/>
      <c r="D1458" s="10"/>
      <c r="E1458" s="10"/>
      <c r="F1458" s="10"/>
      <c r="G1458" s="10"/>
      <c r="H1458" s="10"/>
      <c r="I1458" s="10"/>
    </row>
    <row r="1459" spans="3:9" x14ac:dyDescent="0.35">
      <c r="C1459" s="10"/>
      <c r="D1459" s="10"/>
      <c r="E1459" s="10"/>
      <c r="F1459" s="10"/>
      <c r="G1459" s="10"/>
      <c r="H1459" s="10"/>
      <c r="I1459" s="10"/>
    </row>
    <row r="1460" spans="3:9" x14ac:dyDescent="0.35">
      <c r="C1460" s="10"/>
      <c r="D1460" s="10"/>
      <c r="E1460" s="10"/>
      <c r="F1460" s="10"/>
      <c r="G1460" s="10"/>
      <c r="H1460" s="10"/>
      <c r="I1460" s="10"/>
    </row>
    <row r="1461" spans="3:9" x14ac:dyDescent="0.35">
      <c r="C1461" s="10"/>
      <c r="D1461" s="10"/>
      <c r="E1461" s="10"/>
      <c r="F1461" s="10"/>
      <c r="G1461" s="10"/>
      <c r="H1461" s="10"/>
      <c r="I1461" s="10"/>
    </row>
    <row r="1462" spans="3:9" x14ac:dyDescent="0.35">
      <c r="C1462" s="10"/>
      <c r="D1462" s="10"/>
      <c r="E1462" s="10"/>
      <c r="F1462" s="10"/>
      <c r="G1462" s="10"/>
      <c r="H1462" s="10"/>
      <c r="I1462" s="10"/>
    </row>
    <row r="1463" spans="3:9" x14ac:dyDescent="0.35">
      <c r="C1463" s="10"/>
      <c r="D1463" s="10"/>
      <c r="E1463" s="10"/>
      <c r="F1463" s="10"/>
      <c r="G1463" s="10"/>
      <c r="H1463" s="10"/>
      <c r="I1463" s="10"/>
    </row>
    <row r="1464" spans="3:9" x14ac:dyDescent="0.35">
      <c r="C1464" s="10"/>
      <c r="D1464" s="10"/>
      <c r="E1464" s="10"/>
      <c r="F1464" s="10"/>
      <c r="G1464" s="10"/>
      <c r="H1464" s="10"/>
      <c r="I1464" s="10"/>
    </row>
    <row r="1465" spans="3:9" x14ac:dyDescent="0.35">
      <c r="C1465" s="10"/>
      <c r="D1465" s="10"/>
      <c r="E1465" s="10"/>
      <c r="F1465" s="10"/>
      <c r="G1465" s="10"/>
      <c r="H1465" s="10"/>
      <c r="I1465" s="10"/>
    </row>
    <row r="1466" spans="3:9" x14ac:dyDescent="0.35">
      <c r="C1466" s="10"/>
      <c r="D1466" s="10"/>
      <c r="E1466" s="10"/>
      <c r="F1466" s="10"/>
      <c r="G1466" s="10"/>
      <c r="H1466" s="10"/>
      <c r="I1466" s="10"/>
    </row>
    <row r="1467" spans="3:9" x14ac:dyDescent="0.35">
      <c r="C1467" s="10"/>
      <c r="D1467" s="10"/>
      <c r="E1467" s="10"/>
      <c r="F1467" s="10"/>
      <c r="G1467" s="10"/>
      <c r="H1467" s="10"/>
      <c r="I1467" s="10"/>
    </row>
    <row r="1468" spans="3:9" x14ac:dyDescent="0.35">
      <c r="C1468" s="10"/>
      <c r="D1468" s="10"/>
      <c r="E1468" s="10"/>
      <c r="F1468" s="10"/>
      <c r="G1468" s="10"/>
      <c r="H1468" s="10"/>
      <c r="I1468" s="10"/>
    </row>
    <row r="1469" spans="3:9" x14ac:dyDescent="0.35">
      <c r="C1469" s="10"/>
      <c r="D1469" s="10"/>
      <c r="E1469" s="10"/>
      <c r="F1469" s="10"/>
      <c r="G1469" s="10"/>
      <c r="H1469" s="10"/>
      <c r="I1469" s="10"/>
    </row>
    <row r="1470" spans="3:9" x14ac:dyDescent="0.35">
      <c r="C1470" s="10"/>
      <c r="D1470" s="10"/>
      <c r="E1470" s="10"/>
      <c r="F1470" s="10"/>
      <c r="G1470" s="10"/>
      <c r="H1470" s="10"/>
      <c r="I1470" s="10"/>
    </row>
    <row r="1471" spans="3:9" x14ac:dyDescent="0.35">
      <c r="C1471" s="10"/>
      <c r="D1471" s="10"/>
      <c r="E1471" s="10"/>
      <c r="F1471" s="10"/>
      <c r="G1471" s="10"/>
      <c r="H1471" s="10"/>
      <c r="I1471" s="10"/>
    </row>
    <row r="1472" spans="3:9" x14ac:dyDescent="0.35">
      <c r="C1472" s="10"/>
      <c r="D1472" s="10"/>
      <c r="E1472" s="10"/>
      <c r="F1472" s="10"/>
      <c r="G1472" s="10"/>
      <c r="H1472" s="10"/>
      <c r="I1472" s="10"/>
    </row>
    <row r="1473" spans="3:9" x14ac:dyDescent="0.35">
      <c r="C1473" s="10"/>
      <c r="D1473" s="10"/>
      <c r="E1473" s="10"/>
      <c r="F1473" s="10"/>
      <c r="G1473" s="10"/>
      <c r="H1473" s="10"/>
      <c r="I1473" s="10"/>
    </row>
    <row r="1474" spans="3:9" x14ac:dyDescent="0.35">
      <c r="C1474" s="10"/>
      <c r="D1474" s="10"/>
      <c r="E1474" s="10"/>
      <c r="F1474" s="10"/>
      <c r="G1474" s="10"/>
      <c r="H1474" s="10"/>
      <c r="I1474" s="10"/>
    </row>
    <row r="1475" spans="3:9" x14ac:dyDescent="0.35">
      <c r="C1475" s="10"/>
      <c r="D1475" s="10"/>
      <c r="E1475" s="10"/>
      <c r="F1475" s="10"/>
      <c r="G1475" s="10"/>
      <c r="H1475" s="10"/>
      <c r="I1475" s="10"/>
    </row>
    <row r="1476" spans="3:9" x14ac:dyDescent="0.35">
      <c r="C1476" s="10"/>
      <c r="D1476" s="10"/>
      <c r="E1476" s="10"/>
      <c r="F1476" s="10"/>
      <c r="G1476" s="10"/>
      <c r="H1476" s="10"/>
      <c r="I1476" s="10"/>
    </row>
    <row r="1477" spans="3:9" x14ac:dyDescent="0.35">
      <c r="C1477" s="10"/>
      <c r="D1477" s="10"/>
      <c r="E1477" s="10"/>
      <c r="F1477" s="10"/>
      <c r="G1477" s="10"/>
      <c r="H1477" s="10"/>
      <c r="I1477" s="10"/>
    </row>
    <row r="1478" spans="3:9" x14ac:dyDescent="0.35">
      <c r="C1478" s="10"/>
      <c r="D1478" s="10"/>
      <c r="E1478" s="10"/>
      <c r="F1478" s="10"/>
      <c r="G1478" s="10"/>
      <c r="H1478" s="10"/>
      <c r="I1478" s="10"/>
    </row>
    <row r="1479" spans="3:9" x14ac:dyDescent="0.35">
      <c r="C1479" s="10"/>
      <c r="D1479" s="10"/>
      <c r="E1479" s="10"/>
      <c r="F1479" s="10"/>
      <c r="G1479" s="10"/>
      <c r="H1479" s="10"/>
      <c r="I1479" s="10"/>
    </row>
    <row r="1480" spans="3:9" x14ac:dyDescent="0.35">
      <c r="C1480" s="10"/>
      <c r="D1480" s="10"/>
      <c r="E1480" s="10"/>
      <c r="F1480" s="10"/>
      <c r="G1480" s="10"/>
      <c r="H1480" s="10"/>
      <c r="I1480" s="10"/>
    </row>
    <row r="1481" spans="3:9" x14ac:dyDescent="0.35">
      <c r="C1481" s="10"/>
      <c r="D1481" s="10"/>
      <c r="E1481" s="10"/>
      <c r="F1481" s="10"/>
      <c r="G1481" s="10"/>
      <c r="H1481" s="10"/>
      <c r="I1481" s="10"/>
    </row>
    <row r="1482" spans="3:9" x14ac:dyDescent="0.35">
      <c r="C1482" s="10"/>
      <c r="D1482" s="10"/>
      <c r="E1482" s="10"/>
      <c r="F1482" s="10"/>
      <c r="G1482" s="10"/>
      <c r="H1482" s="10"/>
      <c r="I1482" s="10"/>
    </row>
    <row r="1483" spans="3:9" x14ac:dyDescent="0.35">
      <c r="C1483" s="10"/>
      <c r="D1483" s="10"/>
      <c r="E1483" s="10"/>
      <c r="F1483" s="10"/>
      <c r="G1483" s="10"/>
      <c r="H1483" s="10"/>
      <c r="I1483" s="10"/>
    </row>
    <row r="1484" spans="3:9" x14ac:dyDescent="0.35">
      <c r="C1484" s="10"/>
      <c r="D1484" s="10"/>
      <c r="E1484" s="10"/>
      <c r="F1484" s="10"/>
      <c r="G1484" s="10"/>
      <c r="H1484" s="10"/>
      <c r="I1484" s="10"/>
    </row>
    <row r="1485" spans="3:9" x14ac:dyDescent="0.35">
      <c r="C1485" s="10"/>
      <c r="D1485" s="10"/>
      <c r="E1485" s="10"/>
      <c r="F1485" s="10"/>
      <c r="G1485" s="10"/>
      <c r="H1485" s="10"/>
      <c r="I1485" s="10"/>
    </row>
    <row r="1486" spans="3:9" x14ac:dyDescent="0.35">
      <c r="C1486" s="10"/>
      <c r="D1486" s="10"/>
      <c r="E1486" s="10"/>
      <c r="F1486" s="10"/>
      <c r="G1486" s="10"/>
      <c r="H1486" s="10"/>
      <c r="I1486" s="10"/>
    </row>
    <row r="1487" spans="3:9" x14ac:dyDescent="0.35">
      <c r="C1487" s="10"/>
      <c r="D1487" s="10"/>
      <c r="E1487" s="10"/>
      <c r="F1487" s="10"/>
      <c r="G1487" s="10"/>
      <c r="H1487" s="10"/>
      <c r="I1487" s="10"/>
    </row>
    <row r="1488" spans="3:9" x14ac:dyDescent="0.35">
      <c r="C1488" s="10"/>
      <c r="D1488" s="10"/>
      <c r="E1488" s="10"/>
      <c r="F1488" s="10"/>
      <c r="G1488" s="10"/>
      <c r="H1488" s="10"/>
      <c r="I1488" s="10"/>
    </row>
    <row r="1489" spans="3:9" x14ac:dyDescent="0.35">
      <c r="C1489" s="10"/>
      <c r="D1489" s="10"/>
      <c r="E1489" s="10"/>
      <c r="F1489" s="10"/>
      <c r="G1489" s="10"/>
      <c r="H1489" s="10"/>
      <c r="I1489" s="10"/>
    </row>
    <row r="1490" spans="3:9" x14ac:dyDescent="0.35">
      <c r="C1490" s="10"/>
      <c r="D1490" s="10"/>
      <c r="E1490" s="10"/>
      <c r="F1490" s="10"/>
      <c r="G1490" s="10"/>
      <c r="H1490" s="10"/>
      <c r="I1490" s="10"/>
    </row>
    <row r="1491" spans="3:9" x14ac:dyDescent="0.35">
      <c r="C1491" s="10"/>
      <c r="D1491" s="10"/>
      <c r="E1491" s="10"/>
      <c r="F1491" s="10"/>
      <c r="G1491" s="10"/>
      <c r="H1491" s="10"/>
      <c r="I1491" s="10"/>
    </row>
    <row r="1492" spans="3:9" x14ac:dyDescent="0.35">
      <c r="C1492" s="10"/>
      <c r="D1492" s="10"/>
      <c r="E1492" s="10"/>
      <c r="F1492" s="10"/>
      <c r="G1492" s="10"/>
      <c r="H1492" s="10"/>
      <c r="I1492" s="10"/>
    </row>
    <row r="1493" spans="3:9" x14ac:dyDescent="0.35">
      <c r="C1493" s="10"/>
      <c r="D1493" s="10"/>
      <c r="E1493" s="10"/>
      <c r="F1493" s="10"/>
      <c r="G1493" s="10"/>
      <c r="H1493" s="10"/>
      <c r="I1493" s="10"/>
    </row>
    <row r="1494" spans="3:9" x14ac:dyDescent="0.35">
      <c r="C1494" s="10"/>
      <c r="D1494" s="10"/>
      <c r="E1494" s="10"/>
      <c r="F1494" s="10"/>
      <c r="G1494" s="10"/>
      <c r="H1494" s="10"/>
      <c r="I1494" s="10"/>
    </row>
    <row r="1495" spans="3:9" x14ac:dyDescent="0.35">
      <c r="C1495" s="10"/>
      <c r="D1495" s="10"/>
      <c r="E1495" s="10"/>
      <c r="F1495" s="10"/>
      <c r="G1495" s="10"/>
      <c r="H1495" s="10"/>
      <c r="I1495" s="10"/>
    </row>
    <row r="1496" spans="3:9" x14ac:dyDescent="0.35">
      <c r="C1496" s="10"/>
      <c r="D1496" s="10"/>
      <c r="E1496" s="10"/>
      <c r="F1496" s="10"/>
      <c r="G1496" s="10"/>
      <c r="H1496" s="10"/>
      <c r="I1496" s="10"/>
    </row>
    <row r="1497" spans="3:9" x14ac:dyDescent="0.35">
      <c r="C1497" s="10"/>
      <c r="D1497" s="10"/>
      <c r="E1497" s="10"/>
      <c r="F1497" s="10"/>
      <c r="G1497" s="10"/>
      <c r="H1497" s="10"/>
      <c r="I1497" s="10"/>
    </row>
    <row r="1498" spans="3:9" x14ac:dyDescent="0.35">
      <c r="C1498" s="10"/>
      <c r="D1498" s="10"/>
      <c r="E1498" s="10"/>
      <c r="F1498" s="10"/>
      <c r="G1498" s="10"/>
      <c r="H1498" s="10"/>
      <c r="I1498" s="10"/>
    </row>
    <row r="1499" spans="3:9" x14ac:dyDescent="0.35">
      <c r="C1499" s="10"/>
      <c r="D1499" s="10"/>
      <c r="E1499" s="10"/>
      <c r="F1499" s="10"/>
      <c r="G1499" s="10"/>
      <c r="H1499" s="10"/>
      <c r="I1499" s="10"/>
    </row>
    <row r="1500" spans="3:9" x14ac:dyDescent="0.35">
      <c r="C1500" s="10"/>
      <c r="D1500" s="10"/>
      <c r="E1500" s="10"/>
      <c r="F1500" s="10"/>
      <c r="G1500" s="10"/>
      <c r="H1500" s="10"/>
      <c r="I1500" s="10"/>
    </row>
    <row r="1501" spans="3:9" x14ac:dyDescent="0.35">
      <c r="C1501" s="10"/>
      <c r="D1501" s="10"/>
      <c r="E1501" s="10"/>
      <c r="F1501" s="10"/>
      <c r="G1501" s="10"/>
      <c r="H1501" s="10"/>
      <c r="I1501" s="10"/>
    </row>
    <row r="1502" spans="3:9" x14ac:dyDescent="0.35">
      <c r="C1502" s="10"/>
      <c r="D1502" s="10"/>
      <c r="E1502" s="10"/>
      <c r="F1502" s="10"/>
      <c r="G1502" s="10"/>
      <c r="H1502" s="10"/>
      <c r="I1502" s="10"/>
    </row>
    <row r="1503" spans="3:9" x14ac:dyDescent="0.35">
      <c r="C1503" s="10"/>
      <c r="D1503" s="10"/>
      <c r="E1503" s="10"/>
      <c r="F1503" s="10"/>
      <c r="G1503" s="10"/>
      <c r="H1503" s="10"/>
      <c r="I1503" s="10"/>
    </row>
    <row r="1504" spans="3:9" x14ac:dyDescent="0.35">
      <c r="C1504" s="10"/>
      <c r="D1504" s="10"/>
      <c r="E1504" s="10"/>
      <c r="F1504" s="10"/>
      <c r="G1504" s="10"/>
      <c r="H1504" s="10"/>
      <c r="I1504" s="10"/>
    </row>
    <row r="1505" spans="3:9" x14ac:dyDescent="0.35">
      <c r="C1505" s="10"/>
      <c r="D1505" s="10"/>
      <c r="E1505" s="10"/>
      <c r="F1505" s="10"/>
      <c r="G1505" s="10"/>
      <c r="H1505" s="10"/>
      <c r="I1505" s="10"/>
    </row>
    <row r="1506" spans="3:9" x14ac:dyDescent="0.35">
      <c r="C1506" s="10"/>
      <c r="D1506" s="10"/>
      <c r="E1506" s="10"/>
      <c r="F1506" s="10"/>
      <c r="G1506" s="10"/>
      <c r="H1506" s="10"/>
      <c r="I1506" s="10"/>
    </row>
    <row r="1507" spans="3:9" x14ac:dyDescent="0.35">
      <c r="C1507" s="10"/>
      <c r="D1507" s="10"/>
      <c r="E1507" s="10"/>
      <c r="F1507" s="10"/>
      <c r="G1507" s="10"/>
      <c r="H1507" s="10"/>
      <c r="I1507" s="10"/>
    </row>
    <row r="1508" spans="3:9" x14ac:dyDescent="0.35">
      <c r="C1508" s="10"/>
      <c r="D1508" s="10"/>
      <c r="E1508" s="10"/>
      <c r="F1508" s="10"/>
      <c r="G1508" s="10"/>
      <c r="H1508" s="10"/>
      <c r="I1508" s="10"/>
    </row>
    <row r="1509" spans="3:9" x14ac:dyDescent="0.35">
      <c r="C1509" s="10"/>
      <c r="D1509" s="10"/>
      <c r="E1509" s="10"/>
      <c r="F1509" s="10"/>
      <c r="G1509" s="10"/>
      <c r="H1509" s="10"/>
      <c r="I1509" s="10"/>
    </row>
    <row r="1510" spans="3:9" x14ac:dyDescent="0.35">
      <c r="C1510" s="10"/>
      <c r="D1510" s="10"/>
      <c r="E1510" s="10"/>
      <c r="F1510" s="10"/>
      <c r="G1510" s="10"/>
      <c r="H1510" s="10"/>
      <c r="I1510" s="10"/>
    </row>
    <row r="1511" spans="3:9" x14ac:dyDescent="0.35">
      <c r="C1511" s="10"/>
      <c r="D1511" s="10"/>
      <c r="E1511" s="10"/>
      <c r="F1511" s="10"/>
      <c r="G1511" s="10"/>
      <c r="H1511" s="10"/>
      <c r="I1511" s="10"/>
    </row>
    <row r="1512" spans="3:9" x14ac:dyDescent="0.35">
      <c r="C1512" s="10"/>
      <c r="D1512" s="10"/>
      <c r="E1512" s="10"/>
      <c r="F1512" s="10"/>
      <c r="G1512" s="10"/>
      <c r="H1512" s="10"/>
      <c r="I1512" s="10"/>
    </row>
    <row r="1513" spans="3:9" x14ac:dyDescent="0.35">
      <c r="C1513" s="10"/>
      <c r="D1513" s="10"/>
      <c r="E1513" s="10"/>
      <c r="F1513" s="10"/>
      <c r="G1513" s="10"/>
      <c r="H1513" s="10"/>
      <c r="I1513" s="10"/>
    </row>
    <row r="1514" spans="3:9" x14ac:dyDescent="0.35">
      <c r="C1514" s="10"/>
      <c r="D1514" s="10"/>
      <c r="E1514" s="10"/>
      <c r="F1514" s="10"/>
      <c r="G1514" s="10"/>
      <c r="H1514" s="10"/>
      <c r="I1514" s="10"/>
    </row>
    <row r="1515" spans="3:9" x14ac:dyDescent="0.35">
      <c r="C1515" s="10"/>
      <c r="D1515" s="10"/>
      <c r="E1515" s="10"/>
      <c r="F1515" s="10"/>
      <c r="G1515" s="10"/>
      <c r="H1515" s="10"/>
      <c r="I1515" s="10"/>
    </row>
    <row r="1516" spans="3:9" x14ac:dyDescent="0.35">
      <c r="C1516" s="10"/>
      <c r="D1516" s="10"/>
      <c r="E1516" s="10"/>
      <c r="F1516" s="10"/>
      <c r="G1516" s="10"/>
      <c r="H1516" s="10"/>
      <c r="I1516" s="10"/>
    </row>
    <row r="1517" spans="3:9" x14ac:dyDescent="0.35">
      <c r="C1517" s="10"/>
      <c r="D1517" s="10"/>
      <c r="E1517" s="10"/>
      <c r="F1517" s="10"/>
      <c r="G1517" s="10"/>
      <c r="H1517" s="10"/>
      <c r="I1517" s="10"/>
    </row>
    <row r="1518" spans="3:9" x14ac:dyDescent="0.35">
      <c r="C1518" s="10"/>
      <c r="D1518" s="10"/>
      <c r="E1518" s="10"/>
      <c r="F1518" s="10"/>
      <c r="G1518" s="10"/>
      <c r="H1518" s="10"/>
      <c r="I1518" s="10"/>
    </row>
    <row r="1519" spans="3:9" x14ac:dyDescent="0.35">
      <c r="C1519" s="10"/>
      <c r="D1519" s="10"/>
      <c r="E1519" s="10"/>
      <c r="F1519" s="10"/>
      <c r="G1519" s="10"/>
      <c r="H1519" s="10"/>
      <c r="I1519" s="10"/>
    </row>
    <row r="1520" spans="3:9" x14ac:dyDescent="0.35">
      <c r="C1520" s="10"/>
      <c r="D1520" s="10"/>
      <c r="E1520" s="10"/>
      <c r="F1520" s="10"/>
      <c r="G1520" s="10"/>
      <c r="H1520" s="10"/>
      <c r="I1520" s="10"/>
    </row>
    <row r="1521" spans="3:9" x14ac:dyDescent="0.35">
      <c r="C1521" s="10"/>
      <c r="D1521" s="10"/>
      <c r="E1521" s="10"/>
      <c r="F1521" s="10"/>
      <c r="G1521" s="10"/>
      <c r="H1521" s="10"/>
      <c r="I1521" s="10"/>
    </row>
    <row r="1522" spans="3:9" x14ac:dyDescent="0.35">
      <c r="C1522" s="10"/>
      <c r="D1522" s="10"/>
      <c r="E1522" s="10"/>
      <c r="F1522" s="10"/>
      <c r="G1522" s="10"/>
      <c r="H1522" s="10"/>
      <c r="I1522" s="10"/>
    </row>
    <row r="1523" spans="3:9" x14ac:dyDescent="0.35">
      <c r="C1523" s="10"/>
      <c r="D1523" s="10"/>
      <c r="E1523" s="10"/>
      <c r="F1523" s="10"/>
      <c r="G1523" s="10"/>
      <c r="H1523" s="10"/>
      <c r="I1523" s="10"/>
    </row>
    <row r="1524" spans="3:9" x14ac:dyDescent="0.35">
      <c r="C1524" s="10"/>
      <c r="D1524" s="10"/>
      <c r="E1524" s="10"/>
      <c r="F1524" s="10"/>
      <c r="G1524" s="10"/>
      <c r="H1524" s="10"/>
      <c r="I1524" s="10"/>
    </row>
    <row r="1525" spans="3:9" x14ac:dyDescent="0.35">
      <c r="C1525" s="10"/>
      <c r="D1525" s="10"/>
      <c r="E1525" s="10"/>
      <c r="F1525" s="10"/>
      <c r="G1525" s="10"/>
      <c r="H1525" s="10"/>
      <c r="I1525" s="10"/>
    </row>
    <row r="1526" spans="3:9" x14ac:dyDescent="0.35">
      <c r="C1526" s="10"/>
      <c r="D1526" s="10"/>
      <c r="E1526" s="10"/>
      <c r="F1526" s="10"/>
      <c r="G1526" s="10"/>
      <c r="H1526" s="10"/>
      <c r="I1526" s="10"/>
    </row>
    <row r="1527" spans="3:9" x14ac:dyDescent="0.35">
      <c r="C1527" s="10"/>
      <c r="D1527" s="10"/>
      <c r="E1527" s="10"/>
      <c r="F1527" s="10"/>
      <c r="G1527" s="10"/>
      <c r="H1527" s="10"/>
      <c r="I1527" s="10"/>
    </row>
    <row r="1528" spans="3:9" x14ac:dyDescent="0.35">
      <c r="C1528" s="10"/>
      <c r="D1528" s="10"/>
      <c r="E1528" s="10"/>
      <c r="F1528" s="10"/>
      <c r="G1528" s="10"/>
      <c r="H1528" s="10"/>
      <c r="I1528" s="10"/>
    </row>
    <row r="1529" spans="3:9" x14ac:dyDescent="0.35">
      <c r="C1529" s="10"/>
      <c r="D1529" s="10"/>
      <c r="E1529" s="10"/>
      <c r="F1529" s="10"/>
      <c r="G1529" s="10"/>
      <c r="H1529" s="10"/>
      <c r="I1529" s="10"/>
    </row>
    <row r="1530" spans="3:9" x14ac:dyDescent="0.35">
      <c r="C1530" s="10"/>
      <c r="D1530" s="10"/>
      <c r="E1530" s="10"/>
      <c r="F1530" s="10"/>
      <c r="G1530" s="10"/>
      <c r="H1530" s="10"/>
      <c r="I1530" s="10"/>
    </row>
    <row r="1531" spans="3:9" x14ac:dyDescent="0.35">
      <c r="C1531" s="10"/>
      <c r="D1531" s="10"/>
      <c r="E1531" s="10"/>
      <c r="F1531" s="10"/>
      <c r="G1531" s="10"/>
      <c r="H1531" s="10"/>
      <c r="I1531" s="10"/>
    </row>
    <row r="1532" spans="3:9" x14ac:dyDescent="0.35">
      <c r="C1532" s="10"/>
      <c r="D1532" s="10"/>
      <c r="E1532" s="10"/>
      <c r="F1532" s="10"/>
      <c r="G1532" s="10"/>
      <c r="H1532" s="10"/>
      <c r="I1532" s="10"/>
    </row>
    <row r="1533" spans="3:9" x14ac:dyDescent="0.35">
      <c r="C1533" s="10"/>
      <c r="D1533" s="10"/>
      <c r="E1533" s="10"/>
      <c r="F1533" s="10"/>
      <c r="G1533" s="10"/>
      <c r="H1533" s="10"/>
      <c r="I1533" s="10"/>
    </row>
    <row r="1534" spans="3:9" x14ac:dyDescent="0.35">
      <c r="C1534" s="10"/>
      <c r="D1534" s="10"/>
      <c r="E1534" s="10"/>
      <c r="F1534" s="10"/>
      <c r="G1534" s="10"/>
      <c r="H1534" s="10"/>
      <c r="I1534" s="10"/>
    </row>
    <row r="1535" spans="3:9" x14ac:dyDescent="0.35">
      <c r="C1535" s="10"/>
      <c r="D1535" s="10"/>
      <c r="E1535" s="10"/>
      <c r="F1535" s="10"/>
      <c r="G1535" s="10"/>
      <c r="H1535" s="10"/>
      <c r="I1535" s="10"/>
    </row>
    <row r="1536" spans="3:9" x14ac:dyDescent="0.35">
      <c r="C1536" s="10"/>
      <c r="D1536" s="10"/>
      <c r="E1536" s="10"/>
      <c r="F1536" s="10"/>
      <c r="G1536" s="10"/>
      <c r="H1536" s="10"/>
      <c r="I1536" s="10"/>
    </row>
    <row r="1537" spans="3:9" x14ac:dyDescent="0.35">
      <c r="C1537" s="10"/>
      <c r="D1537" s="10"/>
      <c r="E1537" s="10"/>
      <c r="F1537" s="10"/>
      <c r="G1537" s="10"/>
      <c r="H1537" s="10"/>
      <c r="I1537" s="10"/>
    </row>
    <row r="1538" spans="3:9" x14ac:dyDescent="0.35">
      <c r="C1538" s="10"/>
      <c r="D1538" s="10"/>
      <c r="E1538" s="10"/>
      <c r="F1538" s="10"/>
      <c r="G1538" s="10"/>
      <c r="H1538" s="10"/>
      <c r="I1538" s="10"/>
    </row>
    <row r="1539" spans="3:9" x14ac:dyDescent="0.35">
      <c r="C1539" s="10"/>
      <c r="D1539" s="10"/>
      <c r="E1539" s="10"/>
      <c r="F1539" s="10"/>
      <c r="G1539" s="10"/>
      <c r="H1539" s="10"/>
      <c r="I1539" s="10"/>
    </row>
    <row r="1540" spans="3:9" x14ac:dyDescent="0.35">
      <c r="C1540" s="10"/>
      <c r="D1540" s="10"/>
      <c r="E1540" s="10"/>
      <c r="F1540" s="10"/>
      <c r="G1540" s="10"/>
      <c r="H1540" s="10"/>
      <c r="I1540" s="10"/>
    </row>
    <row r="1541" spans="3:9" x14ac:dyDescent="0.35">
      <c r="C1541" s="10"/>
      <c r="D1541" s="10"/>
      <c r="E1541" s="10"/>
      <c r="F1541" s="10"/>
      <c r="G1541" s="10"/>
      <c r="H1541" s="10"/>
      <c r="I1541" s="10"/>
    </row>
    <row r="1542" spans="3:9" x14ac:dyDescent="0.35">
      <c r="C1542" s="10"/>
      <c r="D1542" s="10"/>
      <c r="E1542" s="10"/>
      <c r="F1542" s="10"/>
      <c r="G1542" s="10"/>
      <c r="H1542" s="10"/>
      <c r="I1542" s="10"/>
    </row>
    <row r="1543" spans="3:9" x14ac:dyDescent="0.35">
      <c r="C1543" s="10"/>
      <c r="D1543" s="10"/>
      <c r="E1543" s="10"/>
      <c r="F1543" s="10"/>
      <c r="G1543" s="10"/>
      <c r="H1543" s="10"/>
      <c r="I1543" s="10"/>
    </row>
    <row r="1544" spans="3:9" x14ac:dyDescent="0.35">
      <c r="C1544" s="10"/>
      <c r="D1544" s="10"/>
      <c r="E1544" s="10"/>
      <c r="F1544" s="10"/>
      <c r="G1544" s="10"/>
      <c r="H1544" s="10"/>
      <c r="I1544" s="10"/>
    </row>
    <row r="1545" spans="3:9" x14ac:dyDescent="0.35">
      <c r="C1545" s="10"/>
      <c r="D1545" s="10"/>
      <c r="E1545" s="10"/>
      <c r="F1545" s="10"/>
      <c r="G1545" s="10"/>
      <c r="H1545" s="10"/>
      <c r="I1545" s="10"/>
    </row>
    <row r="1546" spans="3:9" x14ac:dyDescent="0.35">
      <c r="C1546" s="10"/>
      <c r="D1546" s="10"/>
      <c r="E1546" s="10"/>
      <c r="F1546" s="10"/>
      <c r="G1546" s="10"/>
      <c r="H1546" s="10"/>
      <c r="I1546" s="10"/>
    </row>
    <row r="1547" spans="3:9" x14ac:dyDescent="0.35">
      <c r="C1547" s="10"/>
      <c r="D1547" s="10"/>
      <c r="E1547" s="10"/>
      <c r="F1547" s="10"/>
      <c r="G1547" s="10"/>
      <c r="H1547" s="10"/>
      <c r="I1547" s="10"/>
    </row>
    <row r="1548" spans="3:9" x14ac:dyDescent="0.35">
      <c r="C1548" s="10"/>
      <c r="D1548" s="10"/>
      <c r="E1548" s="10"/>
      <c r="F1548" s="10"/>
      <c r="G1548" s="10"/>
      <c r="H1548" s="10"/>
      <c r="I1548" s="10"/>
    </row>
    <row r="1549" spans="3:9" x14ac:dyDescent="0.35">
      <c r="C1549" s="10"/>
      <c r="D1549" s="10"/>
      <c r="E1549" s="10"/>
      <c r="F1549" s="10"/>
      <c r="G1549" s="10"/>
      <c r="H1549" s="10"/>
      <c r="I1549" s="10"/>
    </row>
    <row r="1550" spans="3:9" x14ac:dyDescent="0.35">
      <c r="C1550" s="10"/>
      <c r="D1550" s="10"/>
      <c r="E1550" s="10"/>
      <c r="F1550" s="10"/>
      <c r="G1550" s="10"/>
      <c r="H1550" s="10"/>
      <c r="I1550" s="10"/>
    </row>
    <row r="1551" spans="3:9" x14ac:dyDescent="0.35">
      <c r="C1551" s="10"/>
      <c r="D1551" s="10"/>
      <c r="E1551" s="10"/>
      <c r="F1551" s="10"/>
      <c r="G1551" s="10"/>
      <c r="H1551" s="10"/>
      <c r="I1551" s="10"/>
    </row>
    <row r="1552" spans="3:9" x14ac:dyDescent="0.35">
      <c r="C1552" s="10"/>
      <c r="D1552" s="10"/>
      <c r="E1552" s="10"/>
      <c r="F1552" s="10"/>
      <c r="G1552" s="10"/>
      <c r="H1552" s="10"/>
      <c r="I1552" s="10"/>
    </row>
    <row r="1553" spans="3:9" x14ac:dyDescent="0.35">
      <c r="C1553" s="10"/>
      <c r="D1553" s="10"/>
      <c r="E1553" s="10"/>
      <c r="F1553" s="10"/>
      <c r="G1553" s="10"/>
      <c r="H1553" s="10"/>
      <c r="I1553" s="10"/>
    </row>
    <row r="1554" spans="3:9" x14ac:dyDescent="0.35">
      <c r="C1554" s="10"/>
      <c r="D1554" s="10"/>
      <c r="E1554" s="10"/>
      <c r="F1554" s="10"/>
      <c r="G1554" s="10"/>
      <c r="H1554" s="10"/>
      <c r="I1554" s="10"/>
    </row>
    <row r="1555" spans="3:9" x14ac:dyDescent="0.35">
      <c r="C1555" s="10"/>
      <c r="D1555" s="10"/>
      <c r="E1555" s="10"/>
      <c r="F1555" s="10"/>
      <c r="G1555" s="10"/>
      <c r="H1555" s="10"/>
      <c r="I1555" s="10"/>
    </row>
    <row r="1556" spans="3:9" x14ac:dyDescent="0.35">
      <c r="C1556" s="10"/>
      <c r="D1556" s="10"/>
      <c r="E1556" s="10"/>
      <c r="F1556" s="10"/>
      <c r="G1556" s="10"/>
      <c r="H1556" s="10"/>
      <c r="I1556" s="10"/>
    </row>
    <row r="1557" spans="3:9" x14ac:dyDescent="0.35">
      <c r="C1557" s="10"/>
      <c r="D1557" s="10"/>
      <c r="E1557" s="10"/>
      <c r="F1557" s="10"/>
      <c r="G1557" s="10"/>
      <c r="H1557" s="10"/>
      <c r="I1557" s="10"/>
    </row>
    <row r="1558" spans="3:9" x14ac:dyDescent="0.35">
      <c r="C1558" s="10"/>
      <c r="D1558" s="10"/>
      <c r="E1558" s="10"/>
      <c r="F1558" s="10"/>
      <c r="G1558" s="10"/>
      <c r="H1558" s="10"/>
      <c r="I1558" s="10"/>
    </row>
    <row r="1559" spans="3:9" x14ac:dyDescent="0.35">
      <c r="C1559" s="10"/>
      <c r="D1559" s="10"/>
      <c r="E1559" s="10"/>
      <c r="F1559" s="10"/>
      <c r="G1559" s="10"/>
      <c r="H1559" s="10"/>
      <c r="I1559" s="10"/>
    </row>
    <row r="1560" spans="3:9" x14ac:dyDescent="0.35">
      <c r="C1560" s="10"/>
      <c r="D1560" s="10"/>
      <c r="E1560" s="10"/>
      <c r="F1560" s="10"/>
      <c r="G1560" s="10"/>
      <c r="H1560" s="10"/>
      <c r="I1560" s="10"/>
    </row>
    <row r="1561" spans="3:9" x14ac:dyDescent="0.35">
      <c r="C1561" s="10"/>
      <c r="D1561" s="10"/>
      <c r="E1561" s="10"/>
      <c r="F1561" s="10"/>
      <c r="G1561" s="10"/>
      <c r="H1561" s="10"/>
      <c r="I1561" s="10"/>
    </row>
    <row r="1562" spans="3:9" x14ac:dyDescent="0.35">
      <c r="C1562" s="10"/>
      <c r="D1562" s="10"/>
      <c r="E1562" s="10"/>
      <c r="F1562" s="10"/>
      <c r="G1562" s="10"/>
      <c r="H1562" s="10"/>
      <c r="I1562" s="10"/>
    </row>
    <row r="1563" spans="3:9" x14ac:dyDescent="0.35">
      <c r="C1563" s="10"/>
      <c r="D1563" s="10"/>
      <c r="E1563" s="10"/>
      <c r="F1563" s="10"/>
      <c r="G1563" s="10"/>
      <c r="H1563" s="10"/>
      <c r="I1563" s="10"/>
    </row>
    <row r="1564" spans="3:9" x14ac:dyDescent="0.35">
      <c r="C1564" s="10"/>
      <c r="D1564" s="10"/>
      <c r="E1564" s="10"/>
      <c r="F1564" s="10"/>
      <c r="G1564" s="10"/>
      <c r="H1564" s="10"/>
      <c r="I1564" s="10"/>
    </row>
    <row r="1565" spans="3:9" x14ac:dyDescent="0.35">
      <c r="C1565" s="10"/>
      <c r="D1565" s="10"/>
      <c r="E1565" s="10"/>
      <c r="F1565" s="10"/>
      <c r="G1565" s="10"/>
      <c r="H1565" s="10"/>
      <c r="I1565" s="10"/>
    </row>
    <row r="1566" spans="3:9" x14ac:dyDescent="0.35">
      <c r="C1566" s="10"/>
      <c r="D1566" s="10"/>
      <c r="E1566" s="10"/>
      <c r="F1566" s="10"/>
      <c r="G1566" s="10"/>
      <c r="H1566" s="10"/>
      <c r="I1566" s="10"/>
    </row>
    <row r="1567" spans="3:9" x14ac:dyDescent="0.35">
      <c r="C1567" s="10"/>
      <c r="D1567" s="10"/>
      <c r="E1567" s="10"/>
      <c r="F1567" s="10"/>
      <c r="G1567" s="10"/>
      <c r="H1567" s="10"/>
      <c r="I1567" s="10"/>
    </row>
    <row r="1568" spans="3:9" x14ac:dyDescent="0.35">
      <c r="C1568" s="10"/>
      <c r="D1568" s="10"/>
      <c r="E1568" s="10"/>
      <c r="F1568" s="10"/>
      <c r="G1568" s="10"/>
      <c r="H1568" s="10"/>
      <c r="I1568" s="10"/>
    </row>
    <row r="1569" spans="3:9" x14ac:dyDescent="0.35">
      <c r="C1569" s="10"/>
      <c r="D1569" s="10"/>
      <c r="E1569" s="10"/>
      <c r="F1569" s="10"/>
      <c r="G1569" s="10"/>
      <c r="H1569" s="10"/>
      <c r="I1569" s="10"/>
    </row>
    <row r="1570" spans="3:9" x14ac:dyDescent="0.35">
      <c r="C1570" s="10"/>
      <c r="D1570" s="10"/>
      <c r="E1570" s="10"/>
      <c r="F1570" s="10"/>
      <c r="G1570" s="10"/>
      <c r="H1570" s="10"/>
      <c r="I1570" s="10"/>
    </row>
    <row r="1571" spans="3:9" x14ac:dyDescent="0.35">
      <c r="C1571" s="10"/>
      <c r="D1571" s="10"/>
      <c r="E1571" s="10"/>
      <c r="F1571" s="10"/>
      <c r="G1571" s="10"/>
      <c r="H1571" s="10"/>
      <c r="I1571" s="10"/>
    </row>
    <row r="1572" spans="3:9" x14ac:dyDescent="0.35">
      <c r="C1572" s="10"/>
      <c r="D1572" s="10"/>
      <c r="E1572" s="10"/>
      <c r="F1572" s="10"/>
      <c r="G1572" s="10"/>
      <c r="H1572" s="10"/>
      <c r="I1572" s="10"/>
    </row>
    <row r="1573" spans="3:9" x14ac:dyDescent="0.35">
      <c r="C1573" s="10"/>
      <c r="D1573" s="10"/>
      <c r="E1573" s="10"/>
      <c r="F1573" s="10"/>
      <c r="G1573" s="10"/>
      <c r="H1573" s="10"/>
      <c r="I1573" s="10"/>
    </row>
    <row r="1574" spans="3:9" x14ac:dyDescent="0.35">
      <c r="C1574" s="10"/>
      <c r="D1574" s="10"/>
      <c r="E1574" s="10"/>
      <c r="F1574" s="10"/>
      <c r="G1574" s="10"/>
      <c r="H1574" s="10"/>
      <c r="I1574" s="10"/>
    </row>
    <row r="1575" spans="3:9" x14ac:dyDescent="0.35">
      <c r="C1575" s="10"/>
      <c r="D1575" s="10"/>
      <c r="E1575" s="10"/>
      <c r="F1575" s="10"/>
      <c r="G1575" s="10"/>
      <c r="H1575" s="10"/>
      <c r="I1575" s="10"/>
    </row>
    <row r="1576" spans="3:9" x14ac:dyDescent="0.35">
      <c r="C1576" s="10"/>
      <c r="D1576" s="10"/>
      <c r="E1576" s="10"/>
      <c r="F1576" s="10"/>
      <c r="G1576" s="10"/>
      <c r="H1576" s="10"/>
      <c r="I1576" s="10"/>
    </row>
    <row r="1577" spans="3:9" x14ac:dyDescent="0.35">
      <c r="C1577" s="10"/>
      <c r="D1577" s="10"/>
      <c r="E1577" s="10"/>
      <c r="F1577" s="10"/>
      <c r="G1577" s="10"/>
      <c r="H1577" s="10"/>
      <c r="I1577" s="10"/>
    </row>
    <row r="1578" spans="3:9" x14ac:dyDescent="0.35">
      <c r="C1578" s="10"/>
      <c r="D1578" s="10"/>
      <c r="E1578" s="10"/>
      <c r="F1578" s="10"/>
      <c r="G1578" s="10"/>
      <c r="H1578" s="10"/>
      <c r="I1578" s="10"/>
    </row>
    <row r="1579" spans="3:9" x14ac:dyDescent="0.35">
      <c r="C1579" s="10"/>
      <c r="D1579" s="10"/>
      <c r="E1579" s="10"/>
      <c r="F1579" s="10"/>
      <c r="G1579" s="10"/>
      <c r="H1579" s="10"/>
      <c r="I1579" s="10"/>
    </row>
    <row r="1580" spans="3:9" x14ac:dyDescent="0.35">
      <c r="C1580" s="10"/>
      <c r="D1580" s="10"/>
      <c r="E1580" s="10"/>
      <c r="F1580" s="10"/>
      <c r="G1580" s="10"/>
      <c r="H1580" s="10"/>
      <c r="I1580" s="10"/>
    </row>
    <row r="1581" spans="3:9" x14ac:dyDescent="0.35">
      <c r="C1581" s="10"/>
      <c r="D1581" s="10"/>
      <c r="E1581" s="10"/>
      <c r="F1581" s="10"/>
      <c r="G1581" s="10"/>
      <c r="H1581" s="10"/>
      <c r="I1581" s="10"/>
    </row>
    <row r="1582" spans="3:9" x14ac:dyDescent="0.35">
      <c r="C1582" s="10"/>
      <c r="D1582" s="10"/>
      <c r="E1582" s="10"/>
      <c r="F1582" s="10"/>
      <c r="G1582" s="10"/>
      <c r="H1582" s="10"/>
      <c r="I1582" s="10"/>
    </row>
    <row r="1583" spans="3:9" x14ac:dyDescent="0.35">
      <c r="C1583" s="10"/>
      <c r="D1583" s="10"/>
      <c r="E1583" s="10"/>
      <c r="F1583" s="10"/>
      <c r="G1583" s="10"/>
      <c r="H1583" s="10"/>
      <c r="I1583" s="10"/>
    </row>
    <row r="1584" spans="3:9" x14ac:dyDescent="0.35">
      <c r="C1584" s="10"/>
      <c r="D1584" s="10"/>
      <c r="E1584" s="10"/>
      <c r="F1584" s="10"/>
      <c r="G1584" s="10"/>
      <c r="H1584" s="10"/>
      <c r="I1584" s="10"/>
    </row>
    <row r="1585" spans="3:9" x14ac:dyDescent="0.35">
      <c r="C1585" s="10"/>
      <c r="D1585" s="10"/>
      <c r="E1585" s="10"/>
      <c r="F1585" s="10"/>
      <c r="G1585" s="10"/>
      <c r="H1585" s="10"/>
      <c r="I1585" s="10"/>
    </row>
    <row r="1586" spans="3:9" x14ac:dyDescent="0.35">
      <c r="C1586" s="10"/>
      <c r="D1586" s="10"/>
      <c r="E1586" s="10"/>
      <c r="F1586" s="10"/>
      <c r="G1586" s="10"/>
      <c r="H1586" s="10"/>
      <c r="I1586" s="10"/>
    </row>
    <row r="1587" spans="3:9" x14ac:dyDescent="0.35">
      <c r="C1587" s="10"/>
      <c r="D1587" s="10"/>
      <c r="E1587" s="10"/>
      <c r="F1587" s="10"/>
      <c r="G1587" s="10"/>
      <c r="H1587" s="10"/>
      <c r="I1587" s="10"/>
    </row>
    <row r="1588" spans="3:9" x14ac:dyDescent="0.35">
      <c r="C1588" s="10"/>
      <c r="D1588" s="10"/>
      <c r="E1588" s="10"/>
      <c r="F1588" s="10"/>
      <c r="G1588" s="10"/>
      <c r="H1588" s="10"/>
      <c r="I1588" s="10"/>
    </row>
    <row r="1589" spans="3:9" x14ac:dyDescent="0.35">
      <c r="C1589" s="10"/>
      <c r="D1589" s="10"/>
      <c r="E1589" s="10"/>
      <c r="F1589" s="10"/>
      <c r="G1589" s="10"/>
      <c r="H1589" s="10"/>
      <c r="I1589" s="10"/>
    </row>
    <row r="1590" spans="3:9" x14ac:dyDescent="0.35">
      <c r="C1590" s="10"/>
      <c r="D1590" s="10"/>
      <c r="E1590" s="10"/>
      <c r="F1590" s="10"/>
      <c r="G1590" s="10"/>
      <c r="H1590" s="10"/>
      <c r="I1590" s="10"/>
    </row>
    <row r="1591" spans="3:9" x14ac:dyDescent="0.35">
      <c r="C1591" s="10"/>
      <c r="D1591" s="10"/>
      <c r="E1591" s="10"/>
      <c r="F1591" s="10"/>
      <c r="G1591" s="10"/>
      <c r="H1591" s="10"/>
      <c r="I1591" s="10"/>
    </row>
    <row r="1592" spans="3:9" x14ac:dyDescent="0.35">
      <c r="C1592" s="10"/>
      <c r="D1592" s="10"/>
      <c r="E1592" s="10"/>
      <c r="F1592" s="10"/>
      <c r="G1592" s="10"/>
      <c r="H1592" s="10"/>
      <c r="I1592" s="10"/>
    </row>
    <row r="1593" spans="3:9" x14ac:dyDescent="0.35">
      <c r="C1593" s="10"/>
      <c r="D1593" s="10"/>
      <c r="E1593" s="10"/>
      <c r="F1593" s="10"/>
      <c r="G1593" s="10"/>
      <c r="H1593" s="10"/>
      <c r="I1593" s="10"/>
    </row>
    <row r="1594" spans="3:9" x14ac:dyDescent="0.35">
      <c r="C1594" s="10"/>
      <c r="D1594" s="10"/>
      <c r="E1594" s="10"/>
      <c r="F1594" s="10"/>
      <c r="G1594" s="10"/>
      <c r="H1594" s="10"/>
      <c r="I1594" s="10"/>
    </row>
    <row r="1595" spans="3:9" x14ac:dyDescent="0.35">
      <c r="C1595" s="10"/>
      <c r="D1595" s="10"/>
      <c r="E1595" s="10"/>
      <c r="F1595" s="10"/>
      <c r="G1595" s="10"/>
      <c r="H1595" s="10"/>
      <c r="I1595" s="10"/>
    </row>
    <row r="1596" spans="3:9" x14ac:dyDescent="0.35">
      <c r="C1596" s="10"/>
      <c r="D1596" s="10"/>
      <c r="E1596" s="10"/>
      <c r="F1596" s="10"/>
      <c r="G1596" s="10"/>
      <c r="H1596" s="10"/>
      <c r="I1596" s="10"/>
    </row>
    <row r="1597" spans="3:9" x14ac:dyDescent="0.35">
      <c r="C1597" s="10"/>
      <c r="D1597" s="10"/>
      <c r="E1597" s="10"/>
      <c r="F1597" s="10"/>
      <c r="G1597" s="10"/>
      <c r="H1597" s="10"/>
      <c r="I1597" s="10"/>
    </row>
    <row r="1598" spans="3:9" x14ac:dyDescent="0.35">
      <c r="C1598" s="10"/>
      <c r="D1598" s="10"/>
      <c r="E1598" s="10"/>
      <c r="F1598" s="10"/>
      <c r="G1598" s="10"/>
      <c r="H1598" s="10"/>
      <c r="I1598" s="10"/>
    </row>
    <row r="1599" spans="3:9" x14ac:dyDescent="0.35">
      <c r="C1599" s="10"/>
      <c r="D1599" s="10"/>
      <c r="E1599" s="10"/>
      <c r="F1599" s="10"/>
      <c r="G1599" s="10"/>
      <c r="H1599" s="10"/>
      <c r="I1599" s="10"/>
    </row>
    <row r="1600" spans="3:9" x14ac:dyDescent="0.35">
      <c r="C1600" s="10"/>
      <c r="D1600" s="10"/>
      <c r="E1600" s="10"/>
      <c r="F1600" s="10"/>
      <c r="G1600" s="10"/>
      <c r="H1600" s="10"/>
      <c r="I1600" s="10"/>
    </row>
    <row r="1601" spans="3:9" x14ac:dyDescent="0.35">
      <c r="C1601" s="10"/>
      <c r="D1601" s="10"/>
      <c r="E1601" s="10"/>
      <c r="F1601" s="10"/>
      <c r="G1601" s="10"/>
      <c r="H1601" s="10"/>
      <c r="I1601" s="10"/>
    </row>
    <row r="1602" spans="3:9" x14ac:dyDescent="0.35">
      <c r="C1602" s="10"/>
      <c r="D1602" s="10"/>
      <c r="E1602" s="10"/>
      <c r="F1602" s="10"/>
      <c r="G1602" s="10"/>
      <c r="H1602" s="10"/>
      <c r="I1602" s="10"/>
    </row>
    <row r="1603" spans="3:9" x14ac:dyDescent="0.35">
      <c r="C1603" s="10"/>
      <c r="D1603" s="10"/>
      <c r="E1603" s="10"/>
      <c r="F1603" s="10"/>
      <c r="G1603" s="10"/>
      <c r="H1603" s="10"/>
      <c r="I1603" s="10"/>
    </row>
    <row r="1604" spans="3:9" x14ac:dyDescent="0.35">
      <c r="C1604" s="10"/>
      <c r="D1604" s="10"/>
      <c r="E1604" s="10"/>
      <c r="F1604" s="10"/>
      <c r="G1604" s="10"/>
      <c r="H1604" s="10"/>
      <c r="I1604" s="10"/>
    </row>
    <row r="1605" spans="3:9" x14ac:dyDescent="0.35">
      <c r="C1605" s="10"/>
      <c r="D1605" s="10"/>
      <c r="E1605" s="10"/>
      <c r="F1605" s="10"/>
      <c r="G1605" s="10"/>
      <c r="H1605" s="10"/>
      <c r="I1605" s="10"/>
    </row>
    <row r="1606" spans="3:9" x14ac:dyDescent="0.35">
      <c r="C1606" s="10"/>
      <c r="D1606" s="10"/>
      <c r="E1606" s="10"/>
      <c r="F1606" s="10"/>
      <c r="G1606" s="10"/>
      <c r="H1606" s="10"/>
      <c r="I1606" s="10"/>
    </row>
    <row r="1607" spans="3:9" x14ac:dyDescent="0.35">
      <c r="C1607" s="10"/>
      <c r="D1607" s="10"/>
      <c r="E1607" s="10"/>
      <c r="F1607" s="10"/>
      <c r="G1607" s="10"/>
      <c r="H1607" s="10"/>
      <c r="I1607" s="10"/>
    </row>
    <row r="1608" spans="3:9" x14ac:dyDescent="0.35">
      <c r="C1608" s="10"/>
      <c r="D1608" s="10"/>
      <c r="E1608" s="10"/>
      <c r="F1608" s="10"/>
      <c r="G1608" s="10"/>
      <c r="H1608" s="10"/>
      <c r="I1608" s="10"/>
    </row>
    <row r="1609" spans="3:9" x14ac:dyDescent="0.35">
      <c r="C1609" s="10"/>
      <c r="D1609" s="10"/>
      <c r="E1609" s="10"/>
      <c r="F1609" s="10"/>
      <c r="G1609" s="10"/>
      <c r="H1609" s="10"/>
      <c r="I1609" s="10"/>
    </row>
    <row r="1610" spans="3:9" x14ac:dyDescent="0.35">
      <c r="C1610" s="10"/>
      <c r="D1610" s="10"/>
      <c r="E1610" s="10"/>
      <c r="F1610" s="10"/>
      <c r="G1610" s="10"/>
      <c r="H1610" s="10"/>
      <c r="I1610" s="10"/>
    </row>
    <row r="1611" spans="3:9" x14ac:dyDescent="0.35">
      <c r="C1611" s="10"/>
      <c r="D1611" s="10"/>
      <c r="E1611" s="10"/>
      <c r="F1611" s="10"/>
      <c r="G1611" s="10"/>
      <c r="H1611" s="10"/>
      <c r="I1611" s="10"/>
    </row>
    <row r="1612" spans="3:9" x14ac:dyDescent="0.35">
      <c r="C1612" s="10"/>
      <c r="D1612" s="10"/>
      <c r="E1612" s="10"/>
      <c r="F1612" s="10"/>
      <c r="G1612" s="10"/>
      <c r="H1612" s="10"/>
      <c r="I1612" s="10"/>
    </row>
    <row r="1613" spans="3:9" x14ac:dyDescent="0.35">
      <c r="C1613" s="10"/>
      <c r="D1613" s="10"/>
      <c r="E1613" s="10"/>
      <c r="F1613" s="10"/>
      <c r="G1613" s="10"/>
      <c r="H1613" s="10"/>
      <c r="I1613" s="10"/>
    </row>
    <row r="1614" spans="3:9" x14ac:dyDescent="0.35">
      <c r="C1614" s="10"/>
      <c r="D1614" s="10"/>
      <c r="E1614" s="10"/>
      <c r="F1614" s="10"/>
      <c r="G1614" s="10"/>
      <c r="H1614" s="10"/>
      <c r="I1614" s="10"/>
    </row>
    <row r="1615" spans="3:9" x14ac:dyDescent="0.35">
      <c r="C1615" s="10"/>
      <c r="D1615" s="10"/>
      <c r="E1615" s="10"/>
      <c r="F1615" s="10"/>
      <c r="G1615" s="10"/>
      <c r="H1615" s="10"/>
      <c r="I1615" s="10"/>
    </row>
    <row r="1616" spans="3:9" x14ac:dyDescent="0.35">
      <c r="C1616" s="10"/>
      <c r="D1616" s="10"/>
      <c r="E1616" s="10"/>
      <c r="F1616" s="10"/>
      <c r="G1616" s="10"/>
      <c r="H1616" s="10"/>
      <c r="I1616" s="10"/>
    </row>
    <row r="1617" spans="3:9" x14ac:dyDescent="0.35">
      <c r="C1617" s="10"/>
      <c r="D1617" s="10"/>
      <c r="E1617" s="10"/>
      <c r="F1617" s="10"/>
      <c r="G1617" s="10"/>
      <c r="H1617" s="10"/>
      <c r="I1617" s="10"/>
    </row>
    <row r="1618" spans="3:9" x14ac:dyDescent="0.35">
      <c r="C1618" s="10"/>
      <c r="D1618" s="10"/>
      <c r="E1618" s="10"/>
      <c r="F1618" s="10"/>
      <c r="G1618" s="10"/>
      <c r="H1618" s="10"/>
      <c r="I1618" s="10"/>
    </row>
    <row r="1619" spans="3:9" x14ac:dyDescent="0.35">
      <c r="C1619" s="10"/>
      <c r="D1619" s="10"/>
      <c r="E1619" s="10"/>
      <c r="F1619" s="10"/>
      <c r="G1619" s="10"/>
      <c r="H1619" s="10"/>
      <c r="I1619" s="10"/>
    </row>
    <row r="1620" spans="3:9" x14ac:dyDescent="0.35">
      <c r="C1620" s="10"/>
      <c r="D1620" s="10"/>
      <c r="E1620" s="10"/>
      <c r="F1620" s="10"/>
      <c r="G1620" s="10"/>
      <c r="H1620" s="10"/>
      <c r="I1620" s="10"/>
    </row>
    <row r="1621" spans="3:9" x14ac:dyDescent="0.35">
      <c r="C1621" s="10"/>
      <c r="D1621" s="10"/>
      <c r="E1621" s="10"/>
      <c r="F1621" s="10"/>
      <c r="G1621" s="10"/>
      <c r="H1621" s="10"/>
      <c r="I1621" s="10"/>
    </row>
    <row r="1622" spans="3:9" x14ac:dyDescent="0.35">
      <c r="C1622" s="10"/>
      <c r="D1622" s="10"/>
      <c r="E1622" s="10"/>
      <c r="F1622" s="10"/>
      <c r="G1622" s="10"/>
      <c r="H1622" s="10"/>
      <c r="I1622" s="10"/>
    </row>
    <row r="1623" spans="3:9" x14ac:dyDescent="0.35">
      <c r="C1623" s="10"/>
      <c r="D1623" s="10"/>
      <c r="E1623" s="10"/>
      <c r="F1623" s="10"/>
      <c r="G1623" s="10"/>
      <c r="H1623" s="10"/>
      <c r="I1623" s="10"/>
    </row>
    <row r="1624" spans="3:9" x14ac:dyDescent="0.35">
      <c r="C1624" s="10"/>
      <c r="D1624" s="10"/>
      <c r="E1624" s="10"/>
      <c r="F1624" s="10"/>
      <c r="G1624" s="10"/>
      <c r="H1624" s="10"/>
      <c r="I1624" s="10"/>
    </row>
    <row r="1625" spans="3:9" x14ac:dyDescent="0.35">
      <c r="C1625" s="10"/>
      <c r="D1625" s="10"/>
      <c r="E1625" s="10"/>
      <c r="F1625" s="10"/>
      <c r="G1625" s="10"/>
      <c r="H1625" s="10"/>
      <c r="I1625" s="10"/>
    </row>
    <row r="1626" spans="3:9" x14ac:dyDescent="0.35">
      <c r="C1626" s="10"/>
      <c r="D1626" s="10"/>
      <c r="E1626" s="10"/>
      <c r="F1626" s="10"/>
      <c r="G1626" s="10"/>
      <c r="H1626" s="10"/>
      <c r="I1626" s="10"/>
    </row>
    <row r="1627" spans="3:9" x14ac:dyDescent="0.35">
      <c r="C1627" s="10"/>
      <c r="D1627" s="10"/>
      <c r="E1627" s="10"/>
      <c r="F1627" s="10"/>
      <c r="G1627" s="10"/>
      <c r="H1627" s="10"/>
      <c r="I1627" s="10"/>
    </row>
    <row r="1628" spans="3:9" x14ac:dyDescent="0.35">
      <c r="C1628" s="10"/>
      <c r="D1628" s="10"/>
      <c r="E1628" s="10"/>
      <c r="F1628" s="10"/>
      <c r="G1628" s="10"/>
      <c r="H1628" s="10"/>
      <c r="I1628" s="10"/>
    </row>
    <row r="1629" spans="3:9" x14ac:dyDescent="0.35">
      <c r="C1629" s="10"/>
      <c r="D1629" s="10"/>
      <c r="E1629" s="10"/>
      <c r="F1629" s="10"/>
      <c r="G1629" s="10"/>
      <c r="H1629" s="10"/>
      <c r="I1629" s="10"/>
    </row>
    <row r="1630" spans="3:9" x14ac:dyDescent="0.35">
      <c r="C1630" s="10"/>
      <c r="D1630" s="10"/>
      <c r="E1630" s="10"/>
      <c r="F1630" s="10"/>
      <c r="G1630" s="10"/>
      <c r="H1630" s="10"/>
      <c r="I1630" s="10"/>
    </row>
    <row r="1631" spans="3:9" x14ac:dyDescent="0.35">
      <c r="C1631" s="10"/>
      <c r="D1631" s="10"/>
      <c r="E1631" s="10"/>
      <c r="F1631" s="10"/>
      <c r="G1631" s="10"/>
      <c r="H1631" s="10"/>
      <c r="I1631" s="10"/>
    </row>
    <row r="1632" spans="3:9" x14ac:dyDescent="0.35">
      <c r="C1632" s="10"/>
      <c r="D1632" s="10"/>
      <c r="E1632" s="10"/>
      <c r="F1632" s="10"/>
      <c r="G1632" s="10"/>
      <c r="H1632" s="10"/>
      <c r="I1632" s="10"/>
    </row>
    <row r="1633" spans="3:9" x14ac:dyDescent="0.35">
      <c r="C1633" s="10"/>
      <c r="D1633" s="10"/>
      <c r="E1633" s="10"/>
      <c r="F1633" s="10"/>
      <c r="G1633" s="10"/>
      <c r="H1633" s="10"/>
      <c r="I1633" s="10"/>
    </row>
    <row r="1634" spans="3:9" x14ac:dyDescent="0.35">
      <c r="C1634" s="10"/>
      <c r="D1634" s="10"/>
      <c r="E1634" s="10"/>
      <c r="F1634" s="10"/>
      <c r="G1634" s="10"/>
      <c r="H1634" s="10"/>
      <c r="I1634" s="10"/>
    </row>
    <row r="1635" spans="3:9" x14ac:dyDescent="0.35">
      <c r="C1635" s="10"/>
      <c r="D1635" s="10"/>
      <c r="E1635" s="10"/>
      <c r="F1635" s="10"/>
      <c r="G1635" s="10"/>
      <c r="H1635" s="10"/>
      <c r="I1635" s="10"/>
    </row>
    <row r="1636" spans="3:9" x14ac:dyDescent="0.35">
      <c r="C1636" s="10"/>
      <c r="D1636" s="10"/>
      <c r="E1636" s="10"/>
      <c r="F1636" s="10"/>
      <c r="G1636" s="10"/>
      <c r="H1636" s="10"/>
      <c r="I1636" s="10"/>
    </row>
    <row r="1637" spans="3:9" x14ac:dyDescent="0.35">
      <c r="C1637" s="10"/>
      <c r="D1637" s="10"/>
      <c r="E1637" s="10"/>
      <c r="F1637" s="10"/>
      <c r="G1637" s="10"/>
      <c r="H1637" s="10"/>
      <c r="I1637" s="10"/>
    </row>
    <row r="1638" spans="3:9" x14ac:dyDescent="0.35">
      <c r="C1638" s="10"/>
      <c r="D1638" s="10"/>
      <c r="E1638" s="10"/>
      <c r="F1638" s="10"/>
      <c r="G1638" s="10"/>
      <c r="H1638" s="10"/>
      <c r="I1638" s="10"/>
    </row>
    <row r="1639" spans="3:9" x14ac:dyDescent="0.35">
      <c r="C1639" s="10"/>
      <c r="D1639" s="10"/>
      <c r="E1639" s="10"/>
      <c r="F1639" s="10"/>
      <c r="G1639" s="10"/>
      <c r="H1639" s="10"/>
      <c r="I1639" s="10"/>
    </row>
    <row r="1640" spans="3:9" x14ac:dyDescent="0.35">
      <c r="C1640" s="10"/>
      <c r="D1640" s="10"/>
      <c r="E1640" s="10"/>
      <c r="F1640" s="10"/>
      <c r="G1640" s="10"/>
      <c r="H1640" s="10"/>
      <c r="I1640" s="10"/>
    </row>
    <row r="1641" spans="3:9" x14ac:dyDescent="0.35">
      <c r="C1641" s="10"/>
      <c r="D1641" s="10"/>
      <c r="E1641" s="10"/>
      <c r="F1641" s="10"/>
      <c r="G1641" s="10"/>
      <c r="H1641" s="10"/>
      <c r="I1641" s="10"/>
    </row>
    <row r="1642" spans="3:9" x14ac:dyDescent="0.35">
      <c r="C1642" s="10"/>
      <c r="D1642" s="10"/>
      <c r="E1642" s="10"/>
      <c r="F1642" s="10"/>
      <c r="G1642" s="10"/>
      <c r="H1642" s="10"/>
      <c r="I1642" s="10"/>
    </row>
    <row r="1643" spans="3:9" x14ac:dyDescent="0.35">
      <c r="C1643" s="10"/>
      <c r="D1643" s="10"/>
      <c r="E1643" s="10"/>
      <c r="F1643" s="10"/>
      <c r="G1643" s="10"/>
      <c r="H1643" s="10"/>
      <c r="I1643" s="10"/>
    </row>
    <row r="1644" spans="3:9" x14ac:dyDescent="0.35">
      <c r="C1644" s="10"/>
      <c r="D1644" s="10"/>
      <c r="E1644" s="10"/>
      <c r="F1644" s="10"/>
      <c r="G1644" s="10"/>
      <c r="H1644" s="10"/>
      <c r="I1644" s="10"/>
    </row>
    <row r="1645" spans="3:9" x14ac:dyDescent="0.35">
      <c r="C1645" s="10"/>
      <c r="D1645" s="10"/>
      <c r="E1645" s="10"/>
      <c r="F1645" s="10"/>
      <c r="G1645" s="10"/>
      <c r="H1645" s="10"/>
      <c r="I1645" s="10"/>
    </row>
    <row r="1646" spans="3:9" x14ac:dyDescent="0.35">
      <c r="C1646" s="10"/>
      <c r="D1646" s="10"/>
      <c r="E1646" s="10"/>
      <c r="F1646" s="10"/>
      <c r="G1646" s="10"/>
      <c r="H1646" s="10"/>
      <c r="I1646" s="10"/>
    </row>
    <row r="1647" spans="3:9" x14ac:dyDescent="0.35">
      <c r="C1647" s="10"/>
      <c r="D1647" s="10"/>
      <c r="E1647" s="10"/>
      <c r="F1647" s="10"/>
      <c r="G1647" s="10"/>
      <c r="H1647" s="10"/>
      <c r="I1647" s="10"/>
    </row>
    <row r="1648" spans="3:9" x14ac:dyDescent="0.35">
      <c r="C1648" s="10"/>
      <c r="D1648" s="10"/>
      <c r="E1648" s="10"/>
      <c r="F1648" s="10"/>
      <c r="G1648" s="10"/>
      <c r="H1648" s="10"/>
      <c r="I1648" s="10"/>
    </row>
    <row r="1649" spans="3:9" x14ac:dyDescent="0.35">
      <c r="C1649" s="10"/>
      <c r="D1649" s="10"/>
      <c r="E1649" s="10"/>
      <c r="F1649" s="10"/>
      <c r="G1649" s="10"/>
      <c r="H1649" s="10"/>
      <c r="I1649" s="10"/>
    </row>
    <row r="1650" spans="3:9" x14ac:dyDescent="0.35">
      <c r="C1650" s="10"/>
      <c r="D1650" s="10"/>
      <c r="E1650" s="10"/>
      <c r="F1650" s="10"/>
      <c r="G1650" s="10"/>
      <c r="H1650" s="10"/>
      <c r="I1650" s="10"/>
    </row>
    <row r="1651" spans="3:9" x14ac:dyDescent="0.35">
      <c r="C1651" s="10"/>
      <c r="D1651" s="10"/>
      <c r="E1651" s="10"/>
      <c r="F1651" s="10"/>
      <c r="G1651" s="10"/>
      <c r="H1651" s="10"/>
      <c r="I1651" s="10"/>
    </row>
    <row r="1652" spans="3:9" x14ac:dyDescent="0.35">
      <c r="C1652" s="10"/>
      <c r="D1652" s="10"/>
      <c r="E1652" s="10"/>
      <c r="F1652" s="10"/>
      <c r="G1652" s="10"/>
      <c r="H1652" s="10"/>
      <c r="I1652" s="10"/>
    </row>
    <row r="1653" spans="3:9" x14ac:dyDescent="0.35">
      <c r="C1653" s="10"/>
      <c r="D1653" s="10"/>
      <c r="E1653" s="10"/>
      <c r="F1653" s="10"/>
      <c r="G1653" s="10"/>
      <c r="H1653" s="10"/>
      <c r="I1653" s="10"/>
    </row>
    <row r="1654" spans="3:9" x14ac:dyDescent="0.35">
      <c r="C1654" s="10"/>
      <c r="D1654" s="10"/>
      <c r="E1654" s="10"/>
      <c r="F1654" s="10"/>
      <c r="G1654" s="10"/>
      <c r="H1654" s="10"/>
      <c r="I1654" s="10"/>
    </row>
    <row r="1655" spans="3:9" x14ac:dyDescent="0.35">
      <c r="C1655" s="10"/>
      <c r="D1655" s="10"/>
      <c r="E1655" s="10"/>
      <c r="F1655" s="10"/>
      <c r="G1655" s="10"/>
      <c r="H1655" s="10"/>
      <c r="I1655" s="10"/>
    </row>
    <row r="1656" spans="3:9" x14ac:dyDescent="0.35">
      <c r="C1656" s="10"/>
      <c r="D1656" s="10"/>
      <c r="E1656" s="10"/>
      <c r="F1656" s="10"/>
      <c r="G1656" s="10"/>
      <c r="H1656" s="10"/>
      <c r="I1656" s="10"/>
    </row>
    <row r="1657" spans="3:9" x14ac:dyDescent="0.35">
      <c r="C1657" s="10"/>
      <c r="D1657" s="10"/>
      <c r="E1657" s="10"/>
      <c r="F1657" s="10"/>
      <c r="G1657" s="10"/>
      <c r="H1657" s="10"/>
      <c r="I1657" s="10"/>
    </row>
    <row r="1658" spans="3:9" x14ac:dyDescent="0.35">
      <c r="C1658" s="10"/>
      <c r="D1658" s="10"/>
      <c r="E1658" s="10"/>
      <c r="F1658" s="10"/>
      <c r="G1658" s="10"/>
      <c r="H1658" s="10"/>
      <c r="I1658" s="10"/>
    </row>
    <row r="1659" spans="3:9" x14ac:dyDescent="0.35">
      <c r="C1659" s="10"/>
      <c r="D1659" s="10"/>
      <c r="E1659" s="10"/>
      <c r="F1659" s="10"/>
      <c r="G1659" s="10"/>
      <c r="H1659" s="10"/>
      <c r="I1659" s="10"/>
    </row>
    <row r="1660" spans="3:9" x14ac:dyDescent="0.35">
      <c r="C1660" s="10"/>
      <c r="D1660" s="10"/>
      <c r="E1660" s="10"/>
      <c r="F1660" s="10"/>
      <c r="G1660" s="10"/>
      <c r="H1660" s="10"/>
      <c r="I1660" s="10"/>
    </row>
    <row r="1661" spans="3:9" x14ac:dyDescent="0.35">
      <c r="C1661" s="10"/>
      <c r="D1661" s="10"/>
      <c r="E1661" s="10"/>
      <c r="F1661" s="10"/>
      <c r="G1661" s="10"/>
      <c r="H1661" s="10"/>
      <c r="I1661" s="10"/>
    </row>
    <row r="1662" spans="3:9" x14ac:dyDescent="0.35">
      <c r="C1662" s="10"/>
      <c r="D1662" s="10"/>
      <c r="E1662" s="10"/>
      <c r="F1662" s="10"/>
      <c r="G1662" s="10"/>
      <c r="H1662" s="10"/>
      <c r="I1662" s="10"/>
    </row>
    <row r="1663" spans="3:9" x14ac:dyDescent="0.35">
      <c r="C1663" s="10"/>
      <c r="D1663" s="10"/>
      <c r="E1663" s="10"/>
      <c r="F1663" s="10"/>
      <c r="G1663" s="10"/>
      <c r="H1663" s="10"/>
      <c r="I1663" s="10"/>
    </row>
    <row r="1664" spans="3:9" x14ac:dyDescent="0.35">
      <c r="C1664" s="10"/>
      <c r="D1664" s="10"/>
      <c r="E1664" s="10"/>
      <c r="F1664" s="10"/>
      <c r="G1664" s="10"/>
      <c r="H1664" s="10"/>
      <c r="I1664" s="10"/>
    </row>
    <row r="1665" spans="3:9" x14ac:dyDescent="0.35">
      <c r="C1665" s="10"/>
      <c r="D1665" s="10"/>
      <c r="E1665" s="10"/>
      <c r="F1665" s="10"/>
      <c r="G1665" s="10"/>
      <c r="H1665" s="10"/>
      <c r="I1665" s="10"/>
    </row>
    <row r="1666" spans="3:9" x14ac:dyDescent="0.35">
      <c r="C1666" s="10"/>
      <c r="D1666" s="10"/>
      <c r="E1666" s="10"/>
      <c r="F1666" s="10"/>
      <c r="G1666" s="10"/>
      <c r="H1666" s="10"/>
      <c r="I1666" s="10"/>
    </row>
    <row r="1667" spans="3:9" x14ac:dyDescent="0.35">
      <c r="C1667" s="10"/>
      <c r="D1667" s="10"/>
      <c r="E1667" s="10"/>
      <c r="F1667" s="10"/>
      <c r="G1667" s="10"/>
      <c r="H1667" s="10"/>
      <c r="I1667" s="10"/>
    </row>
    <row r="1668" spans="3:9" x14ac:dyDescent="0.35">
      <c r="C1668" s="10"/>
      <c r="D1668" s="10"/>
      <c r="E1668" s="10"/>
      <c r="F1668" s="10"/>
      <c r="G1668" s="10"/>
      <c r="H1668" s="10"/>
      <c r="I1668" s="10"/>
    </row>
    <row r="1669" spans="3:9" x14ac:dyDescent="0.35">
      <c r="C1669" s="10"/>
      <c r="D1669" s="10"/>
      <c r="E1669" s="10"/>
      <c r="F1669" s="10"/>
      <c r="G1669" s="10"/>
      <c r="H1669" s="10"/>
      <c r="I1669" s="10"/>
    </row>
    <row r="1670" spans="3:9" x14ac:dyDescent="0.35">
      <c r="C1670" s="10"/>
      <c r="D1670" s="10"/>
      <c r="E1670" s="10"/>
      <c r="F1670" s="10"/>
      <c r="G1670" s="10"/>
      <c r="H1670" s="10"/>
      <c r="I1670" s="10"/>
    </row>
    <row r="1671" spans="3:9" x14ac:dyDescent="0.35">
      <c r="C1671" s="10"/>
      <c r="D1671" s="10"/>
      <c r="E1671" s="10"/>
      <c r="F1671" s="10"/>
      <c r="G1671" s="10"/>
      <c r="H1671" s="10"/>
      <c r="I1671" s="10"/>
    </row>
    <row r="1672" spans="3:9" x14ac:dyDescent="0.35">
      <c r="C1672" s="10"/>
      <c r="D1672" s="10"/>
      <c r="E1672" s="10"/>
      <c r="F1672" s="10"/>
      <c r="G1672" s="10"/>
      <c r="H1672" s="10"/>
      <c r="I1672" s="10"/>
    </row>
    <row r="1673" spans="3:9" x14ac:dyDescent="0.35">
      <c r="C1673" s="10"/>
      <c r="D1673" s="10"/>
      <c r="E1673" s="10"/>
      <c r="F1673" s="10"/>
      <c r="G1673" s="10"/>
      <c r="H1673" s="10"/>
      <c r="I1673" s="10"/>
    </row>
    <row r="1674" spans="3:9" x14ac:dyDescent="0.35">
      <c r="C1674" s="10"/>
      <c r="D1674" s="10"/>
      <c r="E1674" s="10"/>
      <c r="F1674" s="10"/>
      <c r="G1674" s="10"/>
      <c r="H1674" s="10"/>
      <c r="I1674" s="10"/>
    </row>
    <row r="1675" spans="3:9" x14ac:dyDescent="0.35">
      <c r="C1675" s="10"/>
      <c r="D1675" s="10"/>
      <c r="E1675" s="10"/>
      <c r="F1675" s="10"/>
      <c r="G1675" s="10"/>
      <c r="H1675" s="10"/>
      <c r="I1675" s="10"/>
    </row>
    <row r="1676" spans="3:9" x14ac:dyDescent="0.35">
      <c r="C1676" s="10"/>
      <c r="D1676" s="10"/>
      <c r="E1676" s="10"/>
      <c r="F1676" s="10"/>
      <c r="G1676" s="10"/>
      <c r="H1676" s="10"/>
      <c r="I1676" s="10"/>
    </row>
    <row r="1677" spans="3:9" x14ac:dyDescent="0.35">
      <c r="C1677" s="10"/>
      <c r="D1677" s="10"/>
      <c r="E1677" s="10"/>
      <c r="F1677" s="10"/>
      <c r="G1677" s="10"/>
      <c r="H1677" s="10"/>
      <c r="I1677" s="10"/>
    </row>
    <row r="1678" spans="3:9" x14ac:dyDescent="0.35">
      <c r="C1678" s="10"/>
      <c r="D1678" s="10"/>
      <c r="E1678" s="10"/>
      <c r="F1678" s="10"/>
      <c r="G1678" s="10"/>
      <c r="H1678" s="10"/>
      <c r="I1678" s="10"/>
    </row>
    <row r="1679" spans="3:9" x14ac:dyDescent="0.35">
      <c r="C1679" s="10"/>
      <c r="D1679" s="10"/>
      <c r="E1679" s="10"/>
      <c r="F1679" s="10"/>
      <c r="G1679" s="10"/>
      <c r="H1679" s="10"/>
      <c r="I1679" s="10"/>
    </row>
    <row r="1680" spans="3:9" x14ac:dyDescent="0.35">
      <c r="C1680" s="10"/>
      <c r="D1680" s="10"/>
      <c r="E1680" s="10"/>
      <c r="F1680" s="10"/>
      <c r="G1680" s="10"/>
      <c r="H1680" s="10"/>
      <c r="I1680" s="10"/>
    </row>
    <row r="1681" spans="3:9" x14ac:dyDescent="0.35">
      <c r="C1681" s="10"/>
      <c r="D1681" s="10"/>
      <c r="E1681" s="10"/>
      <c r="F1681" s="10"/>
      <c r="G1681" s="10"/>
      <c r="H1681" s="10"/>
      <c r="I1681" s="10"/>
    </row>
    <row r="1682" spans="3:9" x14ac:dyDescent="0.35">
      <c r="C1682" s="10"/>
      <c r="D1682" s="10"/>
      <c r="E1682" s="10"/>
      <c r="F1682" s="10"/>
      <c r="G1682" s="10"/>
      <c r="H1682" s="10"/>
      <c r="I1682" s="10"/>
    </row>
    <row r="1683" spans="3:9" x14ac:dyDescent="0.35">
      <c r="C1683" s="10"/>
      <c r="D1683" s="10"/>
      <c r="E1683" s="10"/>
      <c r="F1683" s="10"/>
      <c r="G1683" s="10"/>
      <c r="H1683" s="10"/>
      <c r="I1683" s="10"/>
    </row>
    <row r="1684" spans="3:9" x14ac:dyDescent="0.35">
      <c r="C1684" s="10"/>
      <c r="D1684" s="10"/>
      <c r="E1684" s="10"/>
      <c r="F1684" s="10"/>
      <c r="G1684" s="10"/>
      <c r="H1684" s="10"/>
      <c r="I1684" s="10"/>
    </row>
    <row r="1685" spans="3:9" x14ac:dyDescent="0.35">
      <c r="C1685" s="10"/>
      <c r="D1685" s="10"/>
      <c r="E1685" s="10"/>
      <c r="F1685" s="10"/>
      <c r="G1685" s="10"/>
      <c r="H1685" s="10"/>
      <c r="I1685" s="10"/>
    </row>
    <row r="1686" spans="3:9" x14ac:dyDescent="0.35">
      <c r="C1686" s="10"/>
      <c r="D1686" s="10"/>
      <c r="E1686" s="10"/>
      <c r="F1686" s="10"/>
      <c r="G1686" s="10"/>
      <c r="H1686" s="10"/>
      <c r="I1686" s="10"/>
    </row>
    <row r="1687" spans="3:9" x14ac:dyDescent="0.35">
      <c r="C1687" s="10"/>
      <c r="D1687" s="10"/>
      <c r="E1687" s="10"/>
      <c r="F1687" s="10"/>
      <c r="G1687" s="10"/>
      <c r="H1687" s="10"/>
      <c r="I1687" s="10"/>
    </row>
    <row r="1688" spans="3:9" x14ac:dyDescent="0.35">
      <c r="C1688" s="10"/>
      <c r="D1688" s="10"/>
      <c r="E1688" s="10"/>
      <c r="F1688" s="10"/>
      <c r="G1688" s="10"/>
      <c r="H1688" s="10"/>
      <c r="I1688" s="10"/>
    </row>
    <row r="1689" spans="3:9" x14ac:dyDescent="0.35">
      <c r="C1689" s="10"/>
      <c r="D1689" s="10"/>
      <c r="E1689" s="10"/>
      <c r="F1689" s="10"/>
      <c r="G1689" s="10"/>
      <c r="H1689" s="10"/>
      <c r="I1689" s="10"/>
    </row>
    <row r="1690" spans="3:9" x14ac:dyDescent="0.35">
      <c r="C1690" s="10"/>
      <c r="D1690" s="10"/>
      <c r="E1690" s="10"/>
      <c r="F1690" s="10"/>
      <c r="G1690" s="10"/>
      <c r="H1690" s="10"/>
      <c r="I1690" s="10"/>
    </row>
    <row r="1691" spans="3:9" x14ac:dyDescent="0.35">
      <c r="C1691" s="10"/>
      <c r="D1691" s="10"/>
      <c r="E1691" s="10"/>
      <c r="F1691" s="10"/>
      <c r="G1691" s="10"/>
      <c r="H1691" s="10"/>
      <c r="I1691" s="10"/>
    </row>
    <row r="1692" spans="3:9" x14ac:dyDescent="0.35">
      <c r="C1692" s="10"/>
      <c r="D1692" s="10"/>
      <c r="E1692" s="10"/>
      <c r="F1692" s="10"/>
      <c r="G1692" s="10"/>
      <c r="H1692" s="10"/>
      <c r="I1692" s="10"/>
    </row>
    <row r="1693" spans="3:9" x14ac:dyDescent="0.35">
      <c r="C1693" s="10"/>
      <c r="D1693" s="10"/>
      <c r="E1693" s="10"/>
      <c r="F1693" s="10"/>
      <c r="G1693" s="10"/>
      <c r="H1693" s="10"/>
      <c r="I1693" s="10"/>
    </row>
    <row r="1694" spans="3:9" x14ac:dyDescent="0.35">
      <c r="C1694" s="10"/>
      <c r="D1694" s="10"/>
      <c r="E1694" s="10"/>
      <c r="F1694" s="10"/>
      <c r="G1694" s="10"/>
      <c r="H1694" s="10"/>
      <c r="I1694" s="10"/>
    </row>
    <row r="1695" spans="3:9" x14ac:dyDescent="0.35">
      <c r="C1695" s="10"/>
      <c r="D1695" s="10"/>
      <c r="E1695" s="10"/>
      <c r="F1695" s="10"/>
      <c r="G1695" s="10"/>
      <c r="H1695" s="10"/>
      <c r="I1695" s="10"/>
    </row>
    <row r="1696" spans="3:9" x14ac:dyDescent="0.35">
      <c r="C1696" s="10"/>
      <c r="D1696" s="10"/>
      <c r="E1696" s="10"/>
      <c r="F1696" s="10"/>
      <c r="G1696" s="10"/>
      <c r="H1696" s="10"/>
      <c r="I1696" s="10"/>
    </row>
    <row r="1697" spans="3:9" x14ac:dyDescent="0.35">
      <c r="C1697" s="10"/>
      <c r="D1697" s="10"/>
      <c r="E1697" s="10"/>
      <c r="F1697" s="10"/>
      <c r="G1697" s="10"/>
      <c r="H1697" s="10"/>
      <c r="I1697" s="10"/>
    </row>
    <row r="1698" spans="3:9" x14ac:dyDescent="0.35">
      <c r="C1698" s="10"/>
      <c r="D1698" s="10"/>
      <c r="E1698" s="10"/>
      <c r="F1698" s="10"/>
      <c r="G1698" s="10"/>
      <c r="H1698" s="10"/>
      <c r="I1698" s="10"/>
    </row>
    <row r="1699" spans="3:9" x14ac:dyDescent="0.35">
      <c r="C1699" s="10"/>
      <c r="D1699" s="10"/>
      <c r="E1699" s="10"/>
      <c r="F1699" s="10"/>
      <c r="G1699" s="10"/>
      <c r="H1699" s="10"/>
      <c r="I1699" s="10"/>
    </row>
    <row r="1700" spans="3:9" x14ac:dyDescent="0.35">
      <c r="C1700" s="10"/>
      <c r="D1700" s="10"/>
      <c r="E1700" s="10"/>
      <c r="F1700" s="10"/>
      <c r="G1700" s="10"/>
      <c r="H1700" s="10"/>
      <c r="I1700" s="10"/>
    </row>
    <row r="1701" spans="3:9" x14ac:dyDescent="0.35">
      <c r="C1701" s="10"/>
      <c r="D1701" s="10"/>
      <c r="E1701" s="10"/>
      <c r="F1701" s="10"/>
      <c r="G1701" s="10"/>
      <c r="H1701" s="10"/>
      <c r="I1701" s="10"/>
    </row>
    <row r="1702" spans="3:9" x14ac:dyDescent="0.35">
      <c r="C1702" s="10"/>
      <c r="D1702" s="10"/>
      <c r="E1702" s="10"/>
      <c r="F1702" s="10"/>
      <c r="G1702" s="10"/>
      <c r="H1702" s="10"/>
      <c r="I1702" s="10"/>
    </row>
    <row r="1703" spans="3:9" x14ac:dyDescent="0.35">
      <c r="C1703" s="10"/>
      <c r="D1703" s="10"/>
      <c r="E1703" s="10"/>
      <c r="F1703" s="10"/>
      <c r="G1703" s="10"/>
      <c r="H1703" s="10"/>
      <c r="I1703" s="10"/>
    </row>
    <row r="1704" spans="3:9" x14ac:dyDescent="0.35">
      <c r="C1704" s="10"/>
      <c r="D1704" s="10"/>
      <c r="E1704" s="10"/>
      <c r="F1704" s="10"/>
      <c r="G1704" s="10"/>
      <c r="H1704" s="10"/>
      <c r="I1704" s="10"/>
    </row>
    <row r="1705" spans="3:9" x14ac:dyDescent="0.35">
      <c r="C1705" s="10"/>
      <c r="D1705" s="10"/>
      <c r="E1705" s="10"/>
      <c r="F1705" s="10"/>
      <c r="G1705" s="10"/>
      <c r="H1705" s="10"/>
      <c r="I1705" s="10"/>
    </row>
    <row r="1706" spans="3:9" x14ac:dyDescent="0.35">
      <c r="C1706" s="10"/>
      <c r="D1706" s="10"/>
      <c r="E1706" s="10"/>
      <c r="F1706" s="10"/>
      <c r="G1706" s="10"/>
      <c r="H1706" s="10"/>
      <c r="I1706" s="10"/>
    </row>
    <row r="1707" spans="3:9" x14ac:dyDescent="0.35">
      <c r="C1707" s="10"/>
      <c r="D1707" s="10"/>
      <c r="E1707" s="10"/>
      <c r="F1707" s="10"/>
      <c r="G1707" s="10"/>
      <c r="H1707" s="10"/>
      <c r="I1707" s="10"/>
    </row>
    <row r="1708" spans="3:9" x14ac:dyDescent="0.35">
      <c r="C1708" s="10"/>
      <c r="D1708" s="10"/>
      <c r="E1708" s="10"/>
      <c r="F1708" s="10"/>
      <c r="G1708" s="10"/>
      <c r="H1708" s="10"/>
      <c r="I1708" s="10"/>
    </row>
    <row r="1709" spans="3:9" x14ac:dyDescent="0.35">
      <c r="C1709" s="10"/>
      <c r="D1709" s="10"/>
      <c r="E1709" s="10"/>
      <c r="F1709" s="10"/>
      <c r="G1709" s="10"/>
      <c r="H1709" s="10"/>
      <c r="I1709" s="10"/>
    </row>
    <row r="1710" spans="3:9" x14ac:dyDescent="0.35">
      <c r="C1710" s="10"/>
      <c r="D1710" s="10"/>
      <c r="E1710" s="10"/>
      <c r="F1710" s="10"/>
      <c r="G1710" s="10"/>
      <c r="H1710" s="10"/>
      <c r="I1710" s="10"/>
    </row>
    <row r="1711" spans="3:9" x14ac:dyDescent="0.35">
      <c r="C1711" s="10"/>
      <c r="D1711" s="10"/>
      <c r="E1711" s="10"/>
      <c r="F1711" s="10"/>
      <c r="G1711" s="10"/>
      <c r="H1711" s="10"/>
      <c r="I1711" s="10"/>
    </row>
    <row r="1712" spans="3:9" x14ac:dyDescent="0.35">
      <c r="C1712" s="10"/>
      <c r="D1712" s="10"/>
      <c r="E1712" s="10"/>
      <c r="F1712" s="10"/>
      <c r="G1712" s="10"/>
      <c r="H1712" s="10"/>
      <c r="I1712" s="10"/>
    </row>
    <row r="1713" spans="3:9" x14ac:dyDescent="0.35">
      <c r="C1713" s="10"/>
      <c r="D1713" s="10"/>
      <c r="E1713" s="10"/>
      <c r="F1713" s="10"/>
      <c r="G1713" s="10"/>
      <c r="H1713" s="10"/>
      <c r="I1713" s="10"/>
    </row>
    <row r="1714" spans="3:9" x14ac:dyDescent="0.35">
      <c r="C1714" s="10"/>
      <c r="D1714" s="10"/>
      <c r="E1714" s="10"/>
      <c r="F1714" s="10"/>
      <c r="G1714" s="10"/>
      <c r="H1714" s="10"/>
      <c r="I1714" s="10"/>
    </row>
    <row r="1715" spans="3:9" x14ac:dyDescent="0.35">
      <c r="C1715" s="10"/>
      <c r="D1715" s="10"/>
      <c r="E1715" s="10"/>
      <c r="F1715" s="10"/>
      <c r="G1715" s="10"/>
      <c r="H1715" s="10"/>
      <c r="I1715" s="10"/>
    </row>
    <row r="1716" spans="3:9" x14ac:dyDescent="0.35">
      <c r="C1716" s="10"/>
      <c r="D1716" s="10"/>
      <c r="E1716" s="10"/>
      <c r="F1716" s="10"/>
      <c r="G1716" s="10"/>
      <c r="H1716" s="10"/>
      <c r="I1716" s="10"/>
    </row>
    <row r="1717" spans="3:9" x14ac:dyDescent="0.35">
      <c r="C1717" s="10"/>
      <c r="D1717" s="10"/>
      <c r="E1717" s="10"/>
      <c r="F1717" s="10"/>
      <c r="G1717" s="10"/>
      <c r="H1717" s="10"/>
      <c r="I1717" s="10"/>
    </row>
    <row r="1718" spans="3:9" x14ac:dyDescent="0.35">
      <c r="C1718" s="10"/>
      <c r="D1718" s="10"/>
      <c r="E1718" s="10"/>
      <c r="F1718" s="10"/>
      <c r="G1718" s="10"/>
      <c r="H1718" s="10"/>
      <c r="I1718" s="10"/>
    </row>
    <row r="1719" spans="3:9" x14ac:dyDescent="0.35">
      <c r="C1719" s="10"/>
      <c r="D1719" s="10"/>
      <c r="E1719" s="10"/>
      <c r="F1719" s="10"/>
      <c r="G1719" s="10"/>
      <c r="H1719" s="10"/>
      <c r="I1719" s="10"/>
    </row>
    <row r="1720" spans="3:9" x14ac:dyDescent="0.35">
      <c r="C1720" s="10"/>
      <c r="D1720" s="10"/>
      <c r="E1720" s="10"/>
      <c r="F1720" s="10"/>
      <c r="G1720" s="10"/>
      <c r="H1720" s="10"/>
      <c r="I1720" s="10"/>
    </row>
    <row r="1721" spans="3:9" x14ac:dyDescent="0.35">
      <c r="C1721" s="10"/>
      <c r="D1721" s="10"/>
      <c r="E1721" s="10"/>
      <c r="F1721" s="10"/>
      <c r="G1721" s="10"/>
      <c r="H1721" s="10"/>
      <c r="I1721" s="10"/>
    </row>
    <row r="1722" spans="3:9" x14ac:dyDescent="0.35">
      <c r="C1722" s="10"/>
      <c r="D1722" s="10"/>
      <c r="E1722" s="10"/>
      <c r="F1722" s="10"/>
      <c r="G1722" s="10"/>
      <c r="H1722" s="10"/>
      <c r="I1722" s="10"/>
    </row>
    <row r="1723" spans="3:9" x14ac:dyDescent="0.35">
      <c r="C1723" s="10"/>
      <c r="D1723" s="10"/>
      <c r="E1723" s="10"/>
      <c r="F1723" s="10"/>
      <c r="G1723" s="10"/>
      <c r="H1723" s="10"/>
      <c r="I1723" s="10"/>
    </row>
    <row r="1724" spans="3:9" x14ac:dyDescent="0.35">
      <c r="C1724" s="10"/>
      <c r="D1724" s="10"/>
      <c r="E1724" s="10"/>
      <c r="F1724" s="10"/>
      <c r="G1724" s="10"/>
      <c r="H1724" s="10"/>
      <c r="I1724" s="10"/>
    </row>
    <row r="1725" spans="3:9" x14ac:dyDescent="0.35">
      <c r="C1725" s="10"/>
      <c r="D1725" s="10"/>
      <c r="E1725" s="10"/>
      <c r="F1725" s="10"/>
      <c r="G1725" s="10"/>
      <c r="H1725" s="10"/>
      <c r="I1725" s="10"/>
    </row>
    <row r="1726" spans="3:9" x14ac:dyDescent="0.35">
      <c r="C1726" s="10"/>
      <c r="D1726" s="10"/>
      <c r="E1726" s="10"/>
      <c r="F1726" s="10"/>
      <c r="G1726" s="10"/>
      <c r="H1726" s="10"/>
      <c r="I1726" s="10"/>
    </row>
    <row r="1727" spans="3:9" x14ac:dyDescent="0.35">
      <c r="C1727" s="10"/>
      <c r="D1727" s="10"/>
      <c r="E1727" s="10"/>
      <c r="F1727" s="10"/>
      <c r="G1727" s="10"/>
      <c r="H1727" s="10"/>
      <c r="I1727" s="10"/>
    </row>
    <row r="1728" spans="3:9" x14ac:dyDescent="0.35">
      <c r="C1728" s="10"/>
      <c r="D1728" s="10"/>
      <c r="E1728" s="10"/>
      <c r="F1728" s="10"/>
      <c r="G1728" s="10"/>
      <c r="H1728" s="10"/>
      <c r="I1728" s="10"/>
    </row>
    <row r="1729" spans="3:9" x14ac:dyDescent="0.35">
      <c r="C1729" s="10"/>
      <c r="D1729" s="10"/>
      <c r="E1729" s="10"/>
      <c r="F1729" s="10"/>
      <c r="G1729" s="10"/>
      <c r="H1729" s="10"/>
      <c r="I1729" s="10"/>
    </row>
    <row r="1730" spans="3:9" x14ac:dyDescent="0.35">
      <c r="C1730" s="10"/>
      <c r="D1730" s="10"/>
      <c r="E1730" s="10"/>
      <c r="F1730" s="10"/>
      <c r="G1730" s="10"/>
      <c r="H1730" s="10"/>
      <c r="I1730" s="10"/>
    </row>
    <row r="1731" spans="3:9" x14ac:dyDescent="0.35">
      <c r="C1731" s="10"/>
      <c r="D1731" s="10"/>
      <c r="E1731" s="10"/>
      <c r="F1731" s="10"/>
      <c r="G1731" s="10"/>
      <c r="H1731" s="10"/>
      <c r="I1731" s="10"/>
    </row>
    <row r="1732" spans="3:9" x14ac:dyDescent="0.35">
      <c r="C1732" s="10"/>
      <c r="D1732" s="10"/>
      <c r="E1732" s="10"/>
      <c r="F1732" s="10"/>
      <c r="G1732" s="10"/>
      <c r="H1732" s="10"/>
      <c r="I1732" s="10"/>
    </row>
    <row r="1733" spans="3:9" x14ac:dyDescent="0.35">
      <c r="C1733" s="10"/>
      <c r="D1733" s="10"/>
      <c r="E1733" s="10"/>
      <c r="F1733" s="10"/>
      <c r="G1733" s="10"/>
      <c r="H1733" s="10"/>
      <c r="I1733" s="10"/>
    </row>
    <row r="1734" spans="3:9" x14ac:dyDescent="0.35">
      <c r="C1734" s="10"/>
      <c r="D1734" s="10"/>
      <c r="E1734" s="10"/>
      <c r="F1734" s="10"/>
      <c r="G1734" s="10"/>
      <c r="H1734" s="10"/>
      <c r="I1734" s="10"/>
    </row>
    <row r="1735" spans="3:9" x14ac:dyDescent="0.35">
      <c r="C1735" s="10"/>
      <c r="D1735" s="10"/>
      <c r="E1735" s="10"/>
      <c r="F1735" s="10"/>
      <c r="G1735" s="10"/>
      <c r="H1735" s="10"/>
      <c r="I1735" s="10"/>
    </row>
    <row r="1736" spans="3:9" x14ac:dyDescent="0.35">
      <c r="C1736" s="10"/>
      <c r="D1736" s="10"/>
      <c r="E1736" s="10"/>
      <c r="F1736" s="10"/>
      <c r="G1736" s="10"/>
      <c r="H1736" s="10"/>
      <c r="I1736" s="10"/>
    </row>
    <row r="1737" spans="3:9" x14ac:dyDescent="0.35">
      <c r="C1737" s="10"/>
      <c r="D1737" s="10"/>
      <c r="E1737" s="10"/>
      <c r="F1737" s="10"/>
      <c r="G1737" s="10"/>
      <c r="H1737" s="10"/>
      <c r="I1737" s="10"/>
    </row>
    <row r="1738" spans="3:9" x14ac:dyDescent="0.35">
      <c r="C1738" s="10"/>
      <c r="D1738" s="10"/>
      <c r="E1738" s="10"/>
      <c r="F1738" s="10"/>
      <c r="G1738" s="10"/>
      <c r="H1738" s="10"/>
      <c r="I1738" s="10"/>
    </row>
    <row r="1739" spans="3:9" x14ac:dyDescent="0.35">
      <c r="C1739" s="10"/>
      <c r="D1739" s="10"/>
      <c r="E1739" s="10"/>
      <c r="F1739" s="10"/>
      <c r="G1739" s="10"/>
      <c r="H1739" s="10"/>
      <c r="I1739" s="10"/>
    </row>
    <row r="1740" spans="3:9" x14ac:dyDescent="0.35">
      <c r="C1740" s="10"/>
      <c r="D1740" s="10"/>
      <c r="E1740" s="10"/>
      <c r="F1740" s="10"/>
      <c r="G1740" s="10"/>
      <c r="H1740" s="10"/>
      <c r="I1740" s="10"/>
    </row>
    <row r="1741" spans="3:9" x14ac:dyDescent="0.35">
      <c r="C1741" s="10"/>
      <c r="D1741" s="10"/>
      <c r="E1741" s="10"/>
      <c r="F1741" s="10"/>
      <c r="G1741" s="10"/>
      <c r="H1741" s="10"/>
      <c r="I1741" s="10"/>
    </row>
    <row r="1742" spans="3:9" x14ac:dyDescent="0.35">
      <c r="C1742" s="10"/>
      <c r="D1742" s="10"/>
      <c r="E1742" s="10"/>
      <c r="F1742" s="10"/>
      <c r="G1742" s="10"/>
      <c r="H1742" s="10"/>
      <c r="I1742" s="10"/>
    </row>
    <row r="1743" spans="3:9" x14ac:dyDescent="0.35">
      <c r="C1743" s="10"/>
      <c r="D1743" s="10"/>
      <c r="E1743" s="10"/>
      <c r="F1743" s="10"/>
      <c r="G1743" s="10"/>
      <c r="H1743" s="10"/>
      <c r="I1743" s="10"/>
    </row>
    <row r="1744" spans="3:9" x14ac:dyDescent="0.35">
      <c r="C1744" s="10"/>
      <c r="D1744" s="10"/>
      <c r="E1744" s="10"/>
      <c r="F1744" s="10"/>
      <c r="G1744" s="10"/>
      <c r="H1744" s="10"/>
      <c r="I1744" s="10"/>
    </row>
    <row r="1745" spans="3:9" x14ac:dyDescent="0.35">
      <c r="C1745" s="10"/>
      <c r="D1745" s="10"/>
      <c r="E1745" s="10"/>
      <c r="F1745" s="10"/>
      <c r="G1745" s="10"/>
      <c r="H1745" s="10"/>
      <c r="I1745" s="10"/>
    </row>
    <row r="1746" spans="3:9" x14ac:dyDescent="0.35">
      <c r="C1746" s="10"/>
      <c r="D1746" s="10"/>
      <c r="E1746" s="10"/>
      <c r="F1746" s="10"/>
      <c r="G1746" s="10"/>
      <c r="H1746" s="10"/>
      <c r="I1746" s="10"/>
    </row>
    <row r="1747" spans="3:9" x14ac:dyDescent="0.35">
      <c r="C1747" s="10"/>
      <c r="D1747" s="10"/>
      <c r="E1747" s="10"/>
      <c r="F1747" s="10"/>
      <c r="G1747" s="10"/>
      <c r="H1747" s="10"/>
      <c r="I1747" s="10"/>
    </row>
    <row r="1748" spans="3:9" x14ac:dyDescent="0.35">
      <c r="C1748" s="10"/>
      <c r="D1748" s="10"/>
      <c r="E1748" s="10"/>
      <c r="F1748" s="10"/>
      <c r="G1748" s="10"/>
      <c r="H1748" s="10"/>
      <c r="I1748" s="10"/>
    </row>
    <row r="1749" spans="3:9" x14ac:dyDescent="0.35">
      <c r="C1749" s="10"/>
      <c r="D1749" s="10"/>
      <c r="E1749" s="10"/>
      <c r="F1749" s="10"/>
      <c r="G1749" s="10"/>
      <c r="H1749" s="10"/>
      <c r="I1749" s="10"/>
    </row>
    <row r="1750" spans="3:9" x14ac:dyDescent="0.35">
      <c r="C1750" s="10"/>
      <c r="D1750" s="10"/>
      <c r="E1750" s="10"/>
      <c r="F1750" s="10"/>
      <c r="G1750" s="10"/>
      <c r="H1750" s="10"/>
      <c r="I1750" s="10"/>
    </row>
    <row r="1751" spans="3:9" x14ac:dyDescent="0.35">
      <c r="C1751" s="10"/>
      <c r="D1751" s="10"/>
      <c r="E1751" s="10"/>
      <c r="F1751" s="10"/>
      <c r="G1751" s="10"/>
      <c r="H1751" s="10"/>
      <c r="I1751" s="10"/>
    </row>
    <row r="1752" spans="3:9" x14ac:dyDescent="0.35">
      <c r="C1752" s="10"/>
      <c r="D1752" s="10"/>
      <c r="E1752" s="10"/>
      <c r="F1752" s="10"/>
      <c r="G1752" s="10"/>
      <c r="H1752" s="10"/>
      <c r="I1752" s="10"/>
    </row>
    <row r="1753" spans="3:9" x14ac:dyDescent="0.35">
      <c r="C1753" s="10"/>
      <c r="D1753" s="10"/>
      <c r="E1753" s="10"/>
      <c r="F1753" s="10"/>
      <c r="G1753" s="10"/>
      <c r="H1753" s="10"/>
      <c r="I1753" s="10"/>
    </row>
    <row r="1754" spans="3:9" x14ac:dyDescent="0.35">
      <c r="C1754" s="10"/>
      <c r="D1754" s="10"/>
      <c r="E1754" s="10"/>
      <c r="F1754" s="10"/>
      <c r="G1754" s="10"/>
      <c r="H1754" s="10"/>
      <c r="I1754" s="10"/>
    </row>
    <row r="1755" spans="3:9" x14ac:dyDescent="0.35">
      <c r="C1755" s="10"/>
      <c r="D1755" s="10"/>
      <c r="E1755" s="10"/>
      <c r="F1755" s="10"/>
      <c r="G1755" s="10"/>
      <c r="H1755" s="10"/>
      <c r="I1755" s="10"/>
    </row>
    <row r="1756" spans="3:9" x14ac:dyDescent="0.35">
      <c r="C1756" s="10"/>
      <c r="D1756" s="10"/>
      <c r="E1756" s="10"/>
      <c r="F1756" s="10"/>
      <c r="G1756" s="10"/>
      <c r="H1756" s="10"/>
      <c r="I1756" s="10"/>
    </row>
    <row r="1757" spans="3:9" x14ac:dyDescent="0.35">
      <c r="C1757" s="10"/>
      <c r="D1757" s="10"/>
      <c r="E1757" s="10"/>
      <c r="F1757" s="10"/>
      <c r="G1757" s="10"/>
      <c r="H1757" s="10"/>
      <c r="I1757" s="10"/>
    </row>
    <row r="1758" spans="3:9" x14ac:dyDescent="0.35">
      <c r="C1758" s="10"/>
      <c r="D1758" s="10"/>
      <c r="E1758" s="10"/>
      <c r="F1758" s="10"/>
      <c r="G1758" s="10"/>
      <c r="H1758" s="10"/>
      <c r="I1758" s="10"/>
    </row>
    <row r="1759" spans="3:9" x14ac:dyDescent="0.35">
      <c r="C1759" s="10"/>
      <c r="D1759" s="10"/>
      <c r="E1759" s="10"/>
      <c r="F1759" s="10"/>
      <c r="G1759" s="10"/>
      <c r="H1759" s="10"/>
      <c r="I1759" s="10"/>
    </row>
    <row r="1760" spans="3:9" x14ac:dyDescent="0.35">
      <c r="C1760" s="10"/>
      <c r="D1760" s="10"/>
      <c r="E1760" s="10"/>
      <c r="F1760" s="10"/>
      <c r="G1760" s="10"/>
      <c r="H1760" s="10"/>
      <c r="I1760" s="10"/>
    </row>
    <row r="1761" spans="3:9" x14ac:dyDescent="0.35">
      <c r="C1761" s="10"/>
      <c r="D1761" s="10"/>
      <c r="E1761" s="10"/>
      <c r="F1761" s="10"/>
      <c r="G1761" s="10"/>
      <c r="H1761" s="10"/>
      <c r="I1761" s="10"/>
    </row>
    <row r="1762" spans="3:9" x14ac:dyDescent="0.35">
      <c r="C1762" s="10"/>
      <c r="D1762" s="10"/>
      <c r="E1762" s="10"/>
      <c r="F1762" s="10"/>
      <c r="G1762" s="10"/>
      <c r="H1762" s="10"/>
      <c r="I1762" s="10"/>
    </row>
    <row r="1763" spans="3:9" x14ac:dyDescent="0.35">
      <c r="C1763" s="10"/>
      <c r="D1763" s="10"/>
      <c r="E1763" s="10"/>
      <c r="F1763" s="10"/>
      <c r="G1763" s="10"/>
      <c r="H1763" s="10"/>
      <c r="I1763" s="10"/>
    </row>
    <row r="1764" spans="3:9" x14ac:dyDescent="0.35">
      <c r="C1764" s="10"/>
      <c r="D1764" s="10"/>
      <c r="E1764" s="10"/>
      <c r="F1764" s="10"/>
      <c r="G1764" s="10"/>
      <c r="H1764" s="10"/>
      <c r="I1764" s="10"/>
    </row>
    <row r="1765" spans="3:9" x14ac:dyDescent="0.35">
      <c r="C1765" s="10"/>
      <c r="D1765" s="10"/>
      <c r="E1765" s="10"/>
      <c r="F1765" s="10"/>
      <c r="G1765" s="10"/>
      <c r="H1765" s="10"/>
      <c r="I1765" s="10"/>
    </row>
    <row r="1766" spans="3:9" x14ac:dyDescent="0.35">
      <c r="C1766" s="10"/>
      <c r="D1766" s="10"/>
      <c r="E1766" s="10"/>
      <c r="F1766" s="10"/>
      <c r="G1766" s="10"/>
      <c r="H1766" s="10"/>
      <c r="I1766" s="10"/>
    </row>
    <row r="1767" spans="3:9" x14ac:dyDescent="0.35">
      <c r="C1767" s="10"/>
      <c r="D1767" s="10"/>
      <c r="E1767" s="10"/>
      <c r="F1767" s="10"/>
      <c r="G1767" s="10"/>
      <c r="H1767" s="10"/>
      <c r="I1767" s="10"/>
    </row>
    <row r="1768" spans="3:9" x14ac:dyDescent="0.35">
      <c r="C1768" s="10"/>
      <c r="D1768" s="10"/>
      <c r="E1768" s="10"/>
      <c r="F1768" s="10"/>
      <c r="G1768" s="10"/>
      <c r="H1768" s="10"/>
      <c r="I1768" s="10"/>
    </row>
    <row r="1769" spans="3:9" x14ac:dyDescent="0.35">
      <c r="C1769" s="10"/>
      <c r="D1769" s="10"/>
      <c r="E1769" s="10"/>
      <c r="F1769" s="10"/>
      <c r="G1769" s="10"/>
      <c r="H1769" s="10"/>
      <c r="I1769" s="10"/>
    </row>
    <row r="1770" spans="3:9" x14ac:dyDescent="0.35">
      <c r="C1770" s="10"/>
      <c r="D1770" s="10"/>
      <c r="E1770" s="10"/>
      <c r="F1770" s="10"/>
      <c r="G1770" s="10"/>
      <c r="H1770" s="10"/>
      <c r="I1770" s="10"/>
    </row>
    <row r="1771" spans="3:9" x14ac:dyDescent="0.35">
      <c r="C1771" s="10"/>
      <c r="D1771" s="10"/>
      <c r="E1771" s="10"/>
      <c r="F1771" s="10"/>
      <c r="G1771" s="10"/>
      <c r="H1771" s="10"/>
      <c r="I1771" s="10"/>
    </row>
    <row r="1772" spans="3:9" x14ac:dyDescent="0.35">
      <c r="C1772" s="10"/>
      <c r="D1772" s="10"/>
      <c r="E1772" s="10"/>
      <c r="F1772" s="10"/>
      <c r="G1772" s="10"/>
      <c r="H1772" s="10"/>
      <c r="I1772" s="10"/>
    </row>
    <row r="1773" spans="3:9" x14ac:dyDescent="0.35">
      <c r="C1773" s="10"/>
      <c r="D1773" s="10"/>
      <c r="E1773" s="10"/>
      <c r="F1773" s="10"/>
      <c r="G1773" s="10"/>
      <c r="H1773" s="10"/>
      <c r="I1773" s="10"/>
    </row>
    <row r="1774" spans="3:9" x14ac:dyDescent="0.35">
      <c r="C1774" s="10"/>
      <c r="D1774" s="10"/>
      <c r="E1774" s="10"/>
      <c r="F1774" s="10"/>
      <c r="G1774" s="10"/>
      <c r="H1774" s="10"/>
      <c r="I1774" s="10"/>
    </row>
    <row r="1775" spans="3:9" x14ac:dyDescent="0.35">
      <c r="C1775" s="10"/>
      <c r="D1775" s="10"/>
      <c r="E1775" s="10"/>
      <c r="F1775" s="10"/>
      <c r="G1775" s="10"/>
      <c r="H1775" s="10"/>
      <c r="I1775" s="10"/>
    </row>
    <row r="1776" spans="3:9" x14ac:dyDescent="0.35">
      <c r="C1776" s="10"/>
      <c r="D1776" s="10"/>
      <c r="E1776" s="10"/>
      <c r="F1776" s="10"/>
      <c r="G1776" s="10"/>
      <c r="H1776" s="10"/>
      <c r="I1776" s="10"/>
    </row>
    <row r="1777" spans="3:9" x14ac:dyDescent="0.35">
      <c r="C1777" s="10"/>
      <c r="D1777" s="10"/>
      <c r="E1777" s="10"/>
      <c r="F1777" s="10"/>
      <c r="G1777" s="10"/>
      <c r="H1777" s="10"/>
      <c r="I1777" s="10"/>
    </row>
    <row r="1778" spans="3:9" x14ac:dyDescent="0.35">
      <c r="C1778" s="10"/>
      <c r="D1778" s="10"/>
      <c r="E1778" s="10"/>
      <c r="F1778" s="10"/>
      <c r="G1778" s="10"/>
      <c r="H1778" s="10"/>
      <c r="I1778" s="10"/>
    </row>
    <row r="1779" spans="3:9" x14ac:dyDescent="0.35">
      <c r="C1779" s="10"/>
      <c r="D1779" s="10"/>
      <c r="E1779" s="10"/>
      <c r="F1779" s="10"/>
      <c r="G1779" s="10"/>
      <c r="H1779" s="10"/>
      <c r="I1779" s="10"/>
    </row>
    <row r="1780" spans="3:9" x14ac:dyDescent="0.35">
      <c r="C1780" s="10"/>
      <c r="D1780" s="10"/>
      <c r="E1780" s="10"/>
      <c r="F1780" s="10"/>
      <c r="G1780" s="10"/>
      <c r="H1780" s="10"/>
      <c r="I1780" s="10"/>
    </row>
    <row r="1781" spans="3:9" x14ac:dyDescent="0.35">
      <c r="C1781" s="10"/>
      <c r="D1781" s="10"/>
      <c r="E1781" s="10"/>
      <c r="F1781" s="10"/>
      <c r="G1781" s="10"/>
      <c r="H1781" s="10"/>
      <c r="I1781" s="10"/>
    </row>
    <row r="1782" spans="3:9" x14ac:dyDescent="0.35">
      <c r="C1782" s="10"/>
      <c r="D1782" s="10"/>
      <c r="E1782" s="10"/>
      <c r="F1782" s="10"/>
      <c r="G1782" s="10"/>
      <c r="H1782" s="10"/>
      <c r="I1782" s="10"/>
    </row>
    <row r="1783" spans="3:9" x14ac:dyDescent="0.35">
      <c r="C1783" s="10"/>
      <c r="D1783" s="10"/>
      <c r="E1783" s="10"/>
      <c r="F1783" s="10"/>
      <c r="G1783" s="10"/>
      <c r="H1783" s="10"/>
      <c r="I1783" s="10"/>
    </row>
    <row r="1784" spans="3:9" x14ac:dyDescent="0.35">
      <c r="C1784" s="10"/>
      <c r="D1784" s="10"/>
      <c r="E1784" s="10"/>
      <c r="F1784" s="10"/>
      <c r="G1784" s="10"/>
      <c r="H1784" s="10"/>
      <c r="I1784" s="10"/>
    </row>
    <row r="1785" spans="3:9" x14ac:dyDescent="0.35">
      <c r="C1785" s="10"/>
      <c r="D1785" s="10"/>
      <c r="E1785" s="10"/>
      <c r="F1785" s="10"/>
      <c r="G1785" s="10"/>
      <c r="H1785" s="10"/>
      <c r="I1785" s="10"/>
    </row>
    <row r="1786" spans="3:9" x14ac:dyDescent="0.35">
      <c r="C1786" s="10"/>
      <c r="D1786" s="10"/>
      <c r="E1786" s="10"/>
      <c r="F1786" s="10"/>
      <c r="G1786" s="10"/>
      <c r="H1786" s="10"/>
      <c r="I1786" s="10"/>
    </row>
    <row r="1787" spans="3:9" x14ac:dyDescent="0.35">
      <c r="C1787" s="10"/>
      <c r="D1787" s="10"/>
      <c r="E1787" s="10"/>
      <c r="F1787" s="10"/>
      <c r="G1787" s="10"/>
      <c r="H1787" s="10"/>
      <c r="I1787" s="10"/>
    </row>
    <row r="1788" spans="3:9" x14ac:dyDescent="0.35">
      <c r="C1788" s="10"/>
      <c r="D1788" s="10"/>
      <c r="E1788" s="10"/>
      <c r="F1788" s="10"/>
      <c r="G1788" s="10"/>
      <c r="H1788" s="10"/>
      <c r="I1788" s="10"/>
    </row>
    <row r="1789" spans="3:9" x14ac:dyDescent="0.35">
      <c r="C1789" s="10"/>
      <c r="D1789" s="10"/>
      <c r="E1789" s="10"/>
      <c r="F1789" s="10"/>
      <c r="G1789" s="10"/>
      <c r="H1789" s="10"/>
      <c r="I1789" s="10"/>
    </row>
    <row r="1790" spans="3:9" x14ac:dyDescent="0.35">
      <c r="C1790" s="10"/>
      <c r="D1790" s="10"/>
      <c r="E1790" s="10"/>
      <c r="F1790" s="10"/>
      <c r="G1790" s="10"/>
      <c r="H1790" s="10"/>
      <c r="I1790" s="10"/>
    </row>
    <row r="1791" spans="3:9" x14ac:dyDescent="0.35">
      <c r="C1791" s="10"/>
      <c r="D1791" s="10"/>
      <c r="E1791" s="10"/>
      <c r="F1791" s="10"/>
      <c r="G1791" s="10"/>
      <c r="H1791" s="10"/>
      <c r="I1791" s="10"/>
    </row>
    <row r="1792" spans="3:9" x14ac:dyDescent="0.35">
      <c r="C1792" s="10"/>
      <c r="D1792" s="10"/>
      <c r="E1792" s="10"/>
      <c r="F1792" s="10"/>
      <c r="G1792" s="10"/>
      <c r="H1792" s="10"/>
      <c r="I1792" s="10"/>
    </row>
    <row r="1793" spans="3:9" x14ac:dyDescent="0.35">
      <c r="C1793" s="10"/>
      <c r="D1793" s="10"/>
      <c r="E1793" s="10"/>
      <c r="F1793" s="10"/>
      <c r="G1793" s="10"/>
      <c r="H1793" s="10"/>
      <c r="I1793" s="10"/>
    </row>
    <row r="1794" spans="3:9" x14ac:dyDescent="0.35">
      <c r="C1794" s="10"/>
      <c r="D1794" s="10"/>
      <c r="E1794" s="10"/>
      <c r="F1794" s="10"/>
      <c r="G1794" s="10"/>
      <c r="H1794" s="10"/>
      <c r="I1794" s="10"/>
    </row>
    <row r="1795" spans="3:9" x14ac:dyDescent="0.35">
      <c r="C1795" s="10"/>
      <c r="D1795" s="10"/>
      <c r="E1795" s="10"/>
      <c r="F1795" s="10"/>
      <c r="G1795" s="10"/>
      <c r="H1795" s="10"/>
      <c r="I1795" s="10"/>
    </row>
    <row r="1796" spans="3:9" x14ac:dyDescent="0.35">
      <c r="C1796" s="10"/>
      <c r="D1796" s="10"/>
      <c r="E1796" s="10"/>
      <c r="F1796" s="10"/>
      <c r="G1796" s="10"/>
      <c r="H1796" s="10"/>
      <c r="I1796" s="10"/>
    </row>
    <row r="1797" spans="3:9" x14ac:dyDescent="0.35">
      <c r="C1797" s="10"/>
      <c r="D1797" s="10"/>
      <c r="E1797" s="10"/>
      <c r="F1797" s="10"/>
      <c r="G1797" s="10"/>
      <c r="H1797" s="10"/>
      <c r="I1797" s="10"/>
    </row>
    <row r="1798" spans="3:9" x14ac:dyDescent="0.35">
      <c r="C1798" s="10"/>
      <c r="D1798" s="10"/>
      <c r="E1798" s="10"/>
      <c r="F1798" s="10"/>
      <c r="G1798" s="10"/>
      <c r="H1798" s="10"/>
      <c r="I1798" s="10"/>
    </row>
    <row r="1799" spans="3:9" x14ac:dyDescent="0.35">
      <c r="C1799" s="10"/>
      <c r="D1799" s="10"/>
      <c r="E1799" s="10"/>
      <c r="F1799" s="10"/>
      <c r="G1799" s="10"/>
      <c r="H1799" s="10"/>
      <c r="I1799" s="10"/>
    </row>
    <row r="1800" spans="3:9" x14ac:dyDescent="0.35">
      <c r="C1800" s="10"/>
      <c r="D1800" s="10"/>
      <c r="E1800" s="10"/>
      <c r="F1800" s="10"/>
      <c r="G1800" s="10"/>
      <c r="H1800" s="10"/>
      <c r="I1800" s="10"/>
    </row>
    <row r="1801" spans="3:9" x14ac:dyDescent="0.35">
      <c r="C1801" s="10"/>
      <c r="D1801" s="10"/>
      <c r="E1801" s="10"/>
      <c r="F1801" s="10"/>
      <c r="G1801" s="10"/>
      <c r="H1801" s="10"/>
      <c r="I1801" s="10"/>
    </row>
    <row r="1802" spans="3:9" x14ac:dyDescent="0.35">
      <c r="C1802" s="10"/>
      <c r="D1802" s="10"/>
      <c r="E1802" s="10"/>
      <c r="F1802" s="10"/>
      <c r="G1802" s="10"/>
      <c r="H1802" s="10"/>
      <c r="I1802" s="10"/>
    </row>
    <row r="1803" spans="3:9" x14ac:dyDescent="0.35">
      <c r="C1803" s="10"/>
      <c r="D1803" s="10"/>
      <c r="E1803" s="10"/>
      <c r="F1803" s="10"/>
      <c r="G1803" s="10"/>
      <c r="H1803" s="10"/>
      <c r="I1803" s="10"/>
    </row>
    <row r="1804" spans="3:9" x14ac:dyDescent="0.35">
      <c r="C1804" s="10"/>
      <c r="D1804" s="10"/>
      <c r="E1804" s="10"/>
      <c r="F1804" s="10"/>
      <c r="G1804" s="10"/>
      <c r="H1804" s="10"/>
      <c r="I1804" s="10"/>
    </row>
    <row r="1805" spans="3:9" x14ac:dyDescent="0.35">
      <c r="C1805" s="10"/>
      <c r="D1805" s="10"/>
      <c r="E1805" s="10"/>
      <c r="F1805" s="10"/>
      <c r="G1805" s="10"/>
      <c r="H1805" s="10"/>
      <c r="I1805" s="10"/>
    </row>
    <row r="1806" spans="3:9" x14ac:dyDescent="0.35">
      <c r="C1806" s="10"/>
      <c r="D1806" s="10"/>
      <c r="E1806" s="10"/>
      <c r="F1806" s="10"/>
      <c r="G1806" s="10"/>
      <c r="H1806" s="10"/>
      <c r="I1806" s="10"/>
    </row>
    <row r="1807" spans="3:9" x14ac:dyDescent="0.35">
      <c r="C1807" s="10"/>
      <c r="D1807" s="10"/>
      <c r="E1807" s="10"/>
      <c r="F1807" s="10"/>
      <c r="G1807" s="10"/>
      <c r="H1807" s="10"/>
      <c r="I1807" s="10"/>
    </row>
    <row r="1808" spans="3:9" x14ac:dyDescent="0.35">
      <c r="C1808" s="10"/>
      <c r="D1808" s="10"/>
      <c r="E1808" s="10"/>
      <c r="F1808" s="10"/>
      <c r="G1808" s="10"/>
      <c r="H1808" s="10"/>
      <c r="I1808" s="10"/>
    </row>
    <row r="1809" spans="3:9" x14ac:dyDescent="0.35">
      <c r="C1809" s="10"/>
      <c r="D1809" s="10"/>
      <c r="E1809" s="10"/>
      <c r="F1809" s="10"/>
      <c r="G1809" s="10"/>
      <c r="H1809" s="10"/>
      <c r="I1809" s="10"/>
    </row>
    <row r="1810" spans="3:9" x14ac:dyDescent="0.35">
      <c r="C1810" s="10"/>
      <c r="D1810" s="10"/>
      <c r="E1810" s="10"/>
      <c r="F1810" s="10"/>
      <c r="G1810" s="10"/>
      <c r="H1810" s="10"/>
      <c r="I1810" s="10"/>
    </row>
    <row r="1811" spans="3:9" x14ac:dyDescent="0.35">
      <c r="C1811" s="10"/>
      <c r="D1811" s="10"/>
      <c r="E1811" s="10"/>
      <c r="F1811" s="10"/>
      <c r="G1811" s="10"/>
      <c r="H1811" s="10"/>
      <c r="I1811" s="10"/>
    </row>
    <row r="1812" spans="3:9" x14ac:dyDescent="0.35">
      <c r="C1812" s="10"/>
      <c r="D1812" s="10"/>
      <c r="E1812" s="10"/>
      <c r="F1812" s="10"/>
      <c r="G1812" s="10"/>
      <c r="H1812" s="10"/>
      <c r="I1812" s="10"/>
    </row>
    <row r="1813" spans="3:9" x14ac:dyDescent="0.35">
      <c r="C1813" s="10"/>
      <c r="D1813" s="10"/>
      <c r="E1813" s="10"/>
      <c r="F1813" s="10"/>
      <c r="G1813" s="10"/>
      <c r="H1813" s="10"/>
      <c r="I1813" s="10"/>
    </row>
    <row r="1814" spans="3:9" x14ac:dyDescent="0.35">
      <c r="C1814" s="10"/>
      <c r="D1814" s="10"/>
      <c r="E1814" s="10"/>
      <c r="F1814" s="10"/>
      <c r="G1814" s="10"/>
      <c r="H1814" s="10"/>
      <c r="I1814" s="10"/>
    </row>
    <row r="1815" spans="3:9" x14ac:dyDescent="0.35">
      <c r="C1815" s="10"/>
      <c r="D1815" s="10"/>
      <c r="E1815" s="10"/>
      <c r="F1815" s="10"/>
      <c r="G1815" s="10"/>
      <c r="H1815" s="10"/>
      <c r="I1815" s="10"/>
    </row>
    <row r="1816" spans="3:9" x14ac:dyDescent="0.35">
      <c r="C1816" s="10"/>
      <c r="D1816" s="10"/>
      <c r="E1816" s="10"/>
      <c r="F1816" s="10"/>
      <c r="G1816" s="10"/>
      <c r="H1816" s="10"/>
      <c r="I1816" s="10"/>
    </row>
    <row r="1817" spans="3:9" x14ac:dyDescent="0.35">
      <c r="C1817" s="10"/>
      <c r="D1817" s="10"/>
      <c r="E1817" s="10"/>
      <c r="F1817" s="10"/>
      <c r="G1817" s="10"/>
      <c r="H1817" s="10"/>
      <c r="I1817" s="10"/>
    </row>
    <row r="1818" spans="3:9" x14ac:dyDescent="0.35">
      <c r="C1818" s="10"/>
      <c r="D1818" s="10"/>
      <c r="E1818" s="10"/>
      <c r="F1818" s="10"/>
      <c r="G1818" s="10"/>
      <c r="H1818" s="10"/>
      <c r="I1818" s="10"/>
    </row>
    <row r="1819" spans="3:9" x14ac:dyDescent="0.35">
      <c r="C1819" s="10"/>
      <c r="D1819" s="10"/>
      <c r="E1819" s="10"/>
      <c r="F1819" s="10"/>
      <c r="G1819" s="10"/>
      <c r="H1819" s="10"/>
      <c r="I1819" s="10"/>
    </row>
    <row r="1820" spans="3:9" x14ac:dyDescent="0.35">
      <c r="C1820" s="10"/>
      <c r="D1820" s="10"/>
      <c r="E1820" s="10"/>
      <c r="F1820" s="10"/>
      <c r="G1820" s="10"/>
      <c r="H1820" s="10"/>
      <c r="I1820" s="10"/>
    </row>
    <row r="1821" spans="3:9" x14ac:dyDescent="0.35">
      <c r="C1821" s="10"/>
      <c r="D1821" s="10"/>
      <c r="E1821" s="10"/>
      <c r="F1821" s="10"/>
      <c r="G1821" s="10"/>
      <c r="H1821" s="10"/>
      <c r="I1821" s="10"/>
    </row>
    <row r="1822" spans="3:9" x14ac:dyDescent="0.35">
      <c r="C1822" s="10"/>
      <c r="D1822" s="10"/>
      <c r="E1822" s="10"/>
      <c r="F1822" s="10"/>
      <c r="G1822" s="10"/>
      <c r="H1822" s="10"/>
      <c r="I1822" s="10"/>
    </row>
    <row r="1823" spans="3:9" x14ac:dyDescent="0.35">
      <c r="C1823" s="10"/>
      <c r="D1823" s="10"/>
      <c r="E1823" s="10"/>
      <c r="F1823" s="10"/>
      <c r="G1823" s="10"/>
      <c r="H1823" s="10"/>
      <c r="I1823" s="10"/>
    </row>
    <row r="1824" spans="3:9" x14ac:dyDescent="0.35">
      <c r="C1824" s="10"/>
      <c r="D1824" s="10"/>
      <c r="E1824" s="10"/>
      <c r="F1824" s="10"/>
      <c r="G1824" s="10"/>
      <c r="H1824" s="10"/>
      <c r="I1824" s="10"/>
    </row>
    <row r="1825" spans="3:9" x14ac:dyDescent="0.35">
      <c r="C1825" s="10"/>
      <c r="D1825" s="10"/>
      <c r="E1825" s="10"/>
      <c r="F1825" s="10"/>
      <c r="G1825" s="10"/>
      <c r="H1825" s="10"/>
      <c r="I1825" s="10"/>
    </row>
    <row r="1826" spans="3:9" x14ac:dyDescent="0.35">
      <c r="C1826" s="10"/>
      <c r="D1826" s="10"/>
      <c r="E1826" s="10"/>
      <c r="F1826" s="10"/>
      <c r="G1826" s="10"/>
      <c r="H1826" s="10"/>
      <c r="I1826" s="10"/>
    </row>
    <row r="1827" spans="3:9" x14ac:dyDescent="0.35">
      <c r="C1827" s="10"/>
      <c r="D1827" s="10"/>
      <c r="E1827" s="10"/>
      <c r="F1827" s="10"/>
      <c r="G1827" s="10"/>
      <c r="H1827" s="10"/>
      <c r="I1827" s="10"/>
    </row>
    <row r="1828" spans="3:9" x14ac:dyDescent="0.35">
      <c r="C1828" s="10"/>
      <c r="D1828" s="10"/>
      <c r="E1828" s="10"/>
      <c r="F1828" s="10"/>
      <c r="G1828" s="10"/>
      <c r="H1828" s="10"/>
      <c r="I1828" s="10"/>
    </row>
    <row r="1829" spans="3:9" x14ac:dyDescent="0.35">
      <c r="C1829" s="10"/>
      <c r="D1829" s="10"/>
      <c r="E1829" s="10"/>
      <c r="F1829" s="10"/>
      <c r="G1829" s="10"/>
      <c r="H1829" s="10"/>
      <c r="I1829" s="10"/>
    </row>
    <row r="1830" spans="3:9" x14ac:dyDescent="0.35">
      <c r="C1830" s="10"/>
      <c r="D1830" s="10"/>
      <c r="E1830" s="10"/>
      <c r="F1830" s="10"/>
      <c r="G1830" s="10"/>
      <c r="H1830" s="10"/>
      <c r="I1830" s="10"/>
    </row>
    <row r="1831" spans="3:9" x14ac:dyDescent="0.35">
      <c r="C1831" s="10"/>
      <c r="D1831" s="10"/>
      <c r="E1831" s="10"/>
      <c r="F1831" s="10"/>
      <c r="G1831" s="10"/>
      <c r="H1831" s="10"/>
      <c r="I1831" s="10"/>
    </row>
    <row r="1832" spans="3:9" x14ac:dyDescent="0.35">
      <c r="C1832" s="10"/>
      <c r="D1832" s="10"/>
      <c r="E1832" s="10"/>
      <c r="F1832" s="10"/>
      <c r="G1832" s="10"/>
      <c r="H1832" s="10"/>
      <c r="I1832" s="10"/>
    </row>
    <row r="1833" spans="3:9" x14ac:dyDescent="0.35">
      <c r="C1833" s="10"/>
      <c r="D1833" s="10"/>
      <c r="E1833" s="10"/>
      <c r="F1833" s="10"/>
      <c r="G1833" s="10"/>
      <c r="H1833" s="10"/>
      <c r="I1833" s="10"/>
    </row>
    <row r="1834" spans="3:9" x14ac:dyDescent="0.35">
      <c r="C1834" s="10"/>
      <c r="D1834" s="10"/>
      <c r="E1834" s="10"/>
      <c r="F1834" s="10"/>
      <c r="G1834" s="10"/>
      <c r="H1834" s="10"/>
      <c r="I1834" s="10"/>
    </row>
    <row r="1835" spans="3:9" x14ac:dyDescent="0.35">
      <c r="C1835" s="10"/>
      <c r="D1835" s="10"/>
      <c r="E1835" s="10"/>
      <c r="F1835" s="10"/>
      <c r="G1835" s="10"/>
      <c r="H1835" s="10"/>
      <c r="I1835" s="10"/>
    </row>
    <row r="1836" spans="3:9" x14ac:dyDescent="0.35">
      <c r="C1836" s="10"/>
      <c r="D1836" s="10"/>
      <c r="E1836" s="10"/>
      <c r="F1836" s="10"/>
      <c r="G1836" s="10"/>
      <c r="H1836" s="10"/>
      <c r="I1836" s="10"/>
    </row>
    <row r="1837" spans="3:9" x14ac:dyDescent="0.35">
      <c r="C1837" s="10"/>
      <c r="D1837" s="10"/>
      <c r="E1837" s="10"/>
      <c r="F1837" s="10"/>
      <c r="G1837" s="10"/>
      <c r="H1837" s="10"/>
      <c r="I1837" s="10"/>
    </row>
    <row r="1838" spans="3:9" x14ac:dyDescent="0.35">
      <c r="C1838" s="10"/>
      <c r="D1838" s="10"/>
      <c r="E1838" s="10"/>
      <c r="F1838" s="10"/>
      <c r="G1838" s="10"/>
      <c r="H1838" s="10"/>
      <c r="I1838" s="10"/>
    </row>
    <row r="1839" spans="3:9" x14ac:dyDescent="0.35">
      <c r="C1839" s="10"/>
      <c r="D1839" s="10"/>
      <c r="E1839" s="10"/>
      <c r="F1839" s="10"/>
      <c r="G1839" s="10"/>
      <c r="H1839" s="10"/>
      <c r="I1839" s="10"/>
    </row>
    <row r="1840" spans="3:9" x14ac:dyDescent="0.35">
      <c r="C1840" s="10"/>
      <c r="D1840" s="10"/>
      <c r="E1840" s="10"/>
      <c r="F1840" s="10"/>
      <c r="G1840" s="10"/>
      <c r="H1840" s="10"/>
      <c r="I1840" s="10"/>
    </row>
    <row r="1841" spans="3:9" x14ac:dyDescent="0.35">
      <c r="C1841" s="10"/>
      <c r="D1841" s="10"/>
      <c r="E1841" s="10"/>
      <c r="F1841" s="10"/>
      <c r="G1841" s="10"/>
      <c r="H1841" s="10"/>
      <c r="I1841" s="10"/>
    </row>
    <row r="1842" spans="3:9" x14ac:dyDescent="0.35">
      <c r="C1842" s="10"/>
      <c r="D1842" s="10"/>
      <c r="E1842" s="10"/>
      <c r="F1842" s="10"/>
      <c r="G1842" s="10"/>
      <c r="H1842" s="10"/>
      <c r="I1842" s="10"/>
    </row>
    <row r="1843" spans="3:9" x14ac:dyDescent="0.35">
      <c r="C1843" s="10"/>
      <c r="D1843" s="10"/>
      <c r="E1843" s="10"/>
      <c r="F1843" s="10"/>
      <c r="G1843" s="10"/>
      <c r="H1843" s="10"/>
      <c r="I1843" s="10"/>
    </row>
    <row r="1844" spans="3:9" x14ac:dyDescent="0.35">
      <c r="C1844" s="10"/>
      <c r="D1844" s="10"/>
      <c r="E1844" s="10"/>
      <c r="F1844" s="10"/>
      <c r="G1844" s="10"/>
      <c r="H1844" s="10"/>
      <c r="I1844" s="10"/>
    </row>
    <row r="1845" spans="3:9" x14ac:dyDescent="0.35">
      <c r="C1845" s="10"/>
      <c r="D1845" s="10"/>
      <c r="E1845" s="10"/>
      <c r="F1845" s="10"/>
      <c r="G1845" s="10"/>
      <c r="H1845" s="10"/>
      <c r="I1845" s="10"/>
    </row>
    <row r="1846" spans="3:9" x14ac:dyDescent="0.35">
      <c r="C1846" s="10"/>
      <c r="D1846" s="10"/>
      <c r="E1846" s="10"/>
      <c r="F1846" s="10"/>
      <c r="G1846" s="10"/>
      <c r="H1846" s="10"/>
      <c r="I1846" s="10"/>
    </row>
    <row r="1847" spans="3:9" x14ac:dyDescent="0.35">
      <c r="C1847" s="10"/>
      <c r="D1847" s="10"/>
      <c r="E1847" s="10"/>
      <c r="F1847" s="10"/>
      <c r="G1847" s="10"/>
      <c r="H1847" s="10"/>
      <c r="I1847" s="10"/>
    </row>
    <row r="1848" spans="3:9" x14ac:dyDescent="0.35">
      <c r="C1848" s="10"/>
      <c r="D1848" s="10"/>
      <c r="E1848" s="10"/>
      <c r="F1848" s="10"/>
      <c r="G1848" s="10"/>
      <c r="H1848" s="10"/>
      <c r="I1848" s="10"/>
    </row>
  </sheetData>
  <mergeCells count="11">
    <mergeCell ref="A2:I2"/>
    <mergeCell ref="A8:A9"/>
    <mergeCell ref="B8:B9"/>
    <mergeCell ref="C8:C9"/>
    <mergeCell ref="D8:E8"/>
    <mergeCell ref="CC8:CC9"/>
    <mergeCell ref="W8:Z8"/>
    <mergeCell ref="AA8:AI8"/>
    <mergeCell ref="F8:G8"/>
    <mergeCell ref="H8:H9"/>
    <mergeCell ref="I8:I9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9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C4" sqref="C4"/>
    </sheetView>
  </sheetViews>
  <sheetFormatPr defaultRowHeight="12.5" x14ac:dyDescent="0.25"/>
  <cols>
    <col min="1" max="1" width="25.26953125" customWidth="1"/>
    <col min="2" max="2" width="19.26953125" customWidth="1"/>
  </cols>
  <sheetData>
    <row r="1" spans="1:2" x14ac:dyDescent="0.25">
      <c r="A1" t="s">
        <v>82</v>
      </c>
      <c r="B1" s="15">
        <v>45546</v>
      </c>
    </row>
    <row r="2" spans="1:2" x14ac:dyDescent="0.25">
      <c r="A2" t="s">
        <v>83</v>
      </c>
      <c r="B2" s="15">
        <v>45530.441122685188</v>
      </c>
    </row>
    <row r="3" spans="1:2" x14ac:dyDescent="0.25">
      <c r="A3" t="s">
        <v>84</v>
      </c>
      <c r="B3" t="s">
        <v>89</v>
      </c>
    </row>
    <row r="4" spans="1:2" x14ac:dyDescent="0.25">
      <c r="A4" t="s">
        <v>85</v>
      </c>
      <c r="B4" t="s">
        <v>90</v>
      </c>
    </row>
    <row r="5" spans="1:2" x14ac:dyDescent="0.25">
      <c r="B5">
        <v>1</v>
      </c>
    </row>
    <row r="6" spans="1:2" x14ac:dyDescent="0.25">
      <c r="B6" s="28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20.09.2024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Кабакуш-7</cp:lastModifiedBy>
  <cp:lastPrinted>2025-03-11T06:42:08Z</cp:lastPrinted>
  <dcterms:created xsi:type="dcterms:W3CDTF">2002-09-22T07:35:02Z</dcterms:created>
  <dcterms:modified xsi:type="dcterms:W3CDTF">2025-03-11T06:51:01Z</dcterms:modified>
</cp:coreProperties>
</file>